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defaultThemeVersion="124226"/>
  <mc:AlternateContent xmlns:mc="http://schemas.openxmlformats.org/markup-compatibility/2006">
    <mc:Choice Requires="x15">
      <x15ac:absPath xmlns:x15ac="http://schemas.microsoft.com/office/spreadsheetml/2010/11/ac" url="C:\Users\Ian\Downloads\"/>
    </mc:Choice>
  </mc:AlternateContent>
  <xr:revisionPtr revIDLastSave="0" documentId="13_ncr:1_{BD7408D2-CC68-4FF1-9F10-42B7443CA380}" xr6:coauthVersionLast="45" xr6:coauthVersionMax="45" xr10:uidLastSave="{00000000-0000-0000-0000-000000000000}"/>
  <bookViews>
    <workbookView xWindow="-110" yWindow="-110" windowWidth="18230" windowHeight="11020" xr2:uid="{00000000-000D-0000-FFFF-FFFF00000000}"/>
  </bookViews>
  <sheets>
    <sheet name="District PaymentExpenses Form" sheetId="1" r:id="rId1"/>
    <sheet name="DV-IDENTITY-0" sheetId="2" state="veryHidden" r:id="rId2"/>
  </sheets>
  <definedNames>
    <definedName name="_xlnm.Print_Area" localSheetId="0">'District PaymentExpenses Form'!$A$1:$M$38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0" i="1" l="1"/>
  <c r="F22" i="1" l="1"/>
  <c r="F23" i="1"/>
  <c r="F24" i="1"/>
  <c r="F25" i="1"/>
  <c r="F26" i="1"/>
  <c r="F27" i="1"/>
  <c r="F28" i="1"/>
  <c r="F29" i="1"/>
  <c r="A3" i="2" l="1"/>
  <c r="B3" i="2"/>
  <c r="C3" i="2"/>
  <c r="D3" i="2"/>
  <c r="E3" i="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3" i="2"/>
  <c r="BD3" i="2"/>
  <c r="BE3" i="2"/>
  <c r="BF3" i="2"/>
  <c r="BG3" i="2"/>
  <c r="BH3" i="2"/>
  <c r="BI3" i="2"/>
  <c r="BJ3" i="2"/>
  <c r="BK3" i="2"/>
  <c r="BL3" i="2"/>
  <c r="BM3" i="2"/>
  <c r="BN3" i="2"/>
  <c r="BO3" i="2"/>
  <c r="BP3" i="2"/>
  <c r="BQ3" i="2"/>
  <c r="BR3" i="2"/>
  <c r="BS3" i="2"/>
  <c r="BT3" i="2"/>
  <c r="BU3" i="2"/>
  <c r="BV3" i="2"/>
  <c r="BW3" i="2"/>
  <c r="BX3" i="2"/>
  <c r="BY3" i="2"/>
  <c r="BZ3" i="2"/>
  <c r="CA3" i="2"/>
  <c r="CB3" i="2"/>
  <c r="CC3" i="2"/>
  <c r="CD3" i="2"/>
  <c r="CE3" i="2"/>
  <c r="CF3" i="2"/>
  <c r="CG3" i="2"/>
  <c r="CH3" i="2"/>
  <c r="CI3" i="2"/>
  <c r="CJ3" i="2"/>
  <c r="CK3" i="2"/>
  <c r="CL3" i="2"/>
  <c r="CM3" i="2"/>
  <c r="CN3" i="2"/>
  <c r="CO3" i="2"/>
  <c r="CP3" i="2"/>
  <c r="CQ3" i="2"/>
  <c r="CR3" i="2"/>
  <c r="CS3" i="2"/>
  <c r="CT3" i="2"/>
  <c r="CU3" i="2"/>
  <c r="CV3" i="2"/>
  <c r="CW3" i="2"/>
  <c r="CX3" i="2"/>
  <c r="CY3" i="2"/>
  <c r="CZ3" i="2"/>
  <c r="DA3" i="2"/>
  <c r="DB3" i="2"/>
  <c r="DC3" i="2"/>
  <c r="DD3" i="2"/>
  <c r="DE3" i="2"/>
  <c r="DF3" i="2"/>
  <c r="DG3" i="2"/>
  <c r="DH3" i="2"/>
  <c r="DI3" i="2"/>
  <c r="DJ3" i="2"/>
  <c r="DK3" i="2"/>
  <c r="DL3" i="2"/>
  <c r="DM3" i="2"/>
  <c r="DN3" i="2"/>
  <c r="DO3" i="2"/>
  <c r="DP3" i="2"/>
  <c r="DS3" i="2"/>
  <c r="A2" i="2"/>
  <c r="B2" i="2"/>
  <c r="C2" i="2"/>
  <c r="D2" i="2"/>
  <c r="E2" i="2"/>
  <c r="F2" i="2"/>
  <c r="G2" i="2"/>
  <c r="H2" i="2"/>
  <c r="I2" i="2"/>
  <c r="J2" i="2"/>
  <c r="K2" i="2"/>
  <c r="L2" i="2"/>
  <c r="M2" i="2"/>
  <c r="N2" i="2"/>
  <c r="O2" i="2"/>
  <c r="P2" i="2"/>
  <c r="Q2" i="2"/>
  <c r="R2" i="2"/>
  <c r="S2" i="2"/>
  <c r="T2" i="2"/>
  <c r="U2" i="2"/>
  <c r="V2" i="2"/>
  <c r="W2" i="2"/>
  <c r="X2" i="2"/>
  <c r="Y2" i="2"/>
  <c r="Z2" i="2"/>
  <c r="AA2" i="2"/>
  <c r="AB2" i="2"/>
  <c r="AC2" i="2"/>
  <c r="AD2" i="2"/>
  <c r="AE2" i="2"/>
  <c r="AF2" i="2"/>
  <c r="AG2" i="2"/>
  <c r="AH2" i="2"/>
  <c r="AI2" i="2"/>
  <c r="AJ2" i="2"/>
  <c r="AK2" i="2"/>
  <c r="AL2" i="2"/>
  <c r="AM2" i="2"/>
  <c r="AN2" i="2"/>
  <c r="AO2" i="2"/>
  <c r="AP2" i="2"/>
  <c r="AQ2" i="2"/>
  <c r="AR2" i="2"/>
  <c r="AS2" i="2"/>
  <c r="AT2" i="2"/>
  <c r="AU2" i="2"/>
  <c r="AV2" i="2"/>
  <c r="AW2" i="2"/>
  <c r="AX2" i="2"/>
  <c r="AY2" i="2"/>
  <c r="AZ2" i="2"/>
  <c r="BA2" i="2"/>
  <c r="BB2" i="2"/>
  <c r="BC2" i="2"/>
  <c r="BD2" i="2"/>
  <c r="BE2" i="2"/>
  <c r="BF2" i="2"/>
  <c r="BG2" i="2"/>
  <c r="BH2" i="2"/>
  <c r="BI2" i="2"/>
  <c r="BJ2" i="2"/>
  <c r="BK2" i="2"/>
  <c r="BL2" i="2"/>
  <c r="BM2" i="2"/>
  <c r="BN2" i="2"/>
  <c r="BO2" i="2"/>
  <c r="BP2" i="2"/>
  <c r="BQ2" i="2"/>
  <c r="BR2" i="2"/>
  <c r="BS2" i="2"/>
  <c r="BT2" i="2"/>
  <c r="BU2" i="2"/>
  <c r="BV2" i="2"/>
  <c r="BW2" i="2"/>
  <c r="BX2" i="2"/>
  <c r="BY2" i="2"/>
  <c r="BZ2" i="2"/>
  <c r="CA2" i="2"/>
  <c r="CB2" i="2"/>
  <c r="CC2" i="2"/>
  <c r="CD2" i="2"/>
  <c r="CE2" i="2"/>
  <c r="CF2" i="2"/>
  <c r="CG2" i="2"/>
  <c r="CH2" i="2"/>
  <c r="CI2" i="2"/>
  <c r="CJ2" i="2"/>
  <c r="CK2" i="2"/>
  <c r="CL2" i="2"/>
  <c r="CM2" i="2"/>
  <c r="CN2" i="2"/>
  <c r="CO2" i="2"/>
  <c r="CP2" i="2"/>
  <c r="CQ2" i="2"/>
  <c r="CR2" i="2"/>
  <c r="CS2" i="2"/>
  <c r="CT2" i="2"/>
  <c r="CU2" i="2"/>
  <c r="CV2" i="2"/>
  <c r="CW2" i="2"/>
  <c r="CX2" i="2"/>
  <c r="CY2" i="2"/>
  <c r="CZ2" i="2"/>
  <c r="DA2" i="2"/>
  <c r="DB2" i="2"/>
  <c r="DC2" i="2"/>
  <c r="DD2" i="2"/>
  <c r="DE2" i="2"/>
  <c r="DF2" i="2"/>
  <c r="DG2" i="2"/>
  <c r="DH2" i="2"/>
  <c r="DI2" i="2"/>
  <c r="DJ2" i="2"/>
  <c r="DK2" i="2"/>
  <c r="DL2" i="2"/>
  <c r="DM2" i="2"/>
  <c r="DN2" i="2"/>
  <c r="DO2" i="2"/>
  <c r="DP2" i="2"/>
  <c r="DQ2" i="2"/>
  <c r="DR2" i="2"/>
  <c r="DS2" i="2"/>
  <c r="DT2" i="2"/>
  <c r="DU2" i="2"/>
  <c r="DV2" i="2"/>
  <c r="DW2" i="2"/>
  <c r="DX2" i="2"/>
  <c r="DY2" i="2"/>
  <c r="DZ2" i="2"/>
  <c r="EA2" i="2"/>
  <c r="EB2" i="2"/>
  <c r="EC2" i="2"/>
  <c r="ED2" i="2"/>
  <c r="EE2" i="2"/>
  <c r="EF2" i="2"/>
  <c r="EG2" i="2"/>
  <c r="EH2" i="2"/>
  <c r="EI2" i="2"/>
  <c r="EJ2" i="2"/>
  <c r="EK2" i="2"/>
  <c r="EL2" i="2"/>
  <c r="EM2" i="2"/>
  <c r="EN2" i="2"/>
  <c r="EO2" i="2"/>
  <c r="EP2" i="2"/>
  <c r="EQ2" i="2"/>
  <c r="ER2" i="2"/>
  <c r="ES2" i="2"/>
  <c r="ET2" i="2"/>
  <c r="EU2" i="2"/>
  <c r="EV2" i="2"/>
  <c r="EW2" i="2"/>
  <c r="EX2" i="2"/>
  <c r="EY2" i="2"/>
  <c r="EZ2" i="2"/>
  <c r="FA2" i="2"/>
  <c r="FB2" i="2"/>
  <c r="FC2" i="2"/>
  <c r="FD2" i="2"/>
  <c r="FE2" i="2"/>
  <c r="FF2" i="2"/>
  <c r="FG2" i="2"/>
  <c r="FH2" i="2"/>
  <c r="FI2" i="2"/>
  <c r="FJ2" i="2"/>
  <c r="FK2" i="2"/>
  <c r="FL2" i="2"/>
  <c r="FM2" i="2"/>
  <c r="FN2" i="2"/>
  <c r="FO2" i="2"/>
  <c r="FP2" i="2"/>
  <c r="FQ2" i="2"/>
  <c r="FR2" i="2"/>
  <c r="FS2" i="2"/>
  <c r="FT2" i="2"/>
  <c r="FU2" i="2"/>
  <c r="FV2" i="2"/>
  <c r="FW2" i="2"/>
  <c r="FX2" i="2"/>
  <c r="FY2" i="2"/>
  <c r="FZ2" i="2"/>
  <c r="GA2" i="2"/>
  <c r="GB2" i="2"/>
  <c r="GC2" i="2"/>
  <c r="GD2" i="2"/>
  <c r="GE2" i="2"/>
  <c r="GF2" i="2"/>
  <c r="GG2" i="2"/>
  <c r="GH2" i="2"/>
  <c r="GI2" i="2"/>
  <c r="GJ2" i="2"/>
  <c r="GK2" i="2"/>
  <c r="GL2" i="2"/>
  <c r="GM2" i="2"/>
  <c r="GN2" i="2"/>
  <c r="GO2" i="2"/>
  <c r="GP2" i="2"/>
  <c r="GQ2" i="2"/>
  <c r="GR2" i="2"/>
  <c r="GS2" i="2"/>
  <c r="GT2" i="2"/>
  <c r="GU2" i="2"/>
  <c r="GV2" i="2"/>
  <c r="GW2" i="2"/>
  <c r="GX2" i="2"/>
  <c r="GY2" i="2"/>
  <c r="GZ2" i="2"/>
  <c r="HA2" i="2"/>
  <c r="HB2" i="2"/>
  <c r="HC2" i="2"/>
  <c r="HD2" i="2"/>
  <c r="HE2" i="2"/>
  <c r="HF2" i="2"/>
  <c r="HG2" i="2"/>
  <c r="HH2" i="2"/>
  <c r="HI2" i="2"/>
  <c r="HJ2" i="2"/>
  <c r="HK2" i="2"/>
  <c r="HL2" i="2"/>
  <c r="HM2" i="2"/>
  <c r="HN2" i="2"/>
  <c r="HO2" i="2"/>
  <c r="HP2" i="2"/>
  <c r="HQ2" i="2"/>
  <c r="HR2" i="2"/>
  <c r="HS2" i="2"/>
  <c r="HT2" i="2"/>
  <c r="HU2" i="2"/>
  <c r="HV2" i="2"/>
  <c r="HW2" i="2"/>
  <c r="HX2" i="2"/>
  <c r="HY2" i="2"/>
  <c r="HZ2" i="2"/>
  <c r="IA2" i="2"/>
  <c r="IB2" i="2"/>
  <c r="IC2" i="2"/>
  <c r="ID2" i="2"/>
  <c r="IE2" i="2"/>
  <c r="IF2" i="2"/>
  <c r="IG2" i="2"/>
  <c r="IH2" i="2"/>
  <c r="II2" i="2"/>
  <c r="IJ2" i="2"/>
  <c r="IK2" i="2"/>
  <c r="IL2" i="2"/>
  <c r="IM2" i="2"/>
  <c r="IN2" i="2"/>
  <c r="IO2" i="2"/>
  <c r="IP2" i="2"/>
  <c r="IQ2" i="2"/>
  <c r="IR2" i="2"/>
  <c r="IS2" i="2"/>
  <c r="IT2" i="2"/>
  <c r="IU2" i="2"/>
  <c r="IV2" i="2"/>
  <c r="A1" i="2"/>
  <c r="B1" i="2"/>
  <c r="C1" i="2"/>
  <c r="D1" i="2"/>
  <c r="E1" i="2"/>
  <c r="F1" i="2"/>
  <c r="G1" i="2"/>
  <c r="H1" i="2"/>
  <c r="I1" i="2"/>
  <c r="J1" i="2"/>
  <c r="K1" i="2"/>
  <c r="L1" i="2"/>
  <c r="M1" i="2"/>
  <c r="N1" i="2"/>
  <c r="O1" i="2"/>
  <c r="P1" i="2"/>
  <c r="Q1" i="2"/>
  <c r="R1" i="2"/>
  <c r="S1" i="2"/>
  <c r="T1" i="2"/>
  <c r="U1" i="2"/>
  <c r="V1" i="2"/>
  <c r="W1" i="2"/>
  <c r="X1" i="2"/>
  <c r="Y1" i="2"/>
  <c r="Z1" i="2"/>
  <c r="AA1" i="2"/>
  <c r="AB1" i="2"/>
  <c r="AC1" i="2"/>
  <c r="AD1" i="2"/>
  <c r="AE1" i="2"/>
  <c r="AF1" i="2"/>
  <c r="AG1" i="2"/>
  <c r="AH1" i="2"/>
  <c r="AI1" i="2"/>
  <c r="AJ1" i="2"/>
  <c r="AK1" i="2"/>
  <c r="AL1" i="2"/>
  <c r="AM1" i="2"/>
  <c r="AN1" i="2"/>
  <c r="AO1" i="2"/>
  <c r="AP1" i="2"/>
  <c r="AQ1" i="2"/>
  <c r="AR1" i="2"/>
  <c r="AS1" i="2"/>
  <c r="AT1" i="2"/>
  <c r="AU1" i="2"/>
  <c r="AV1" i="2"/>
  <c r="AW1" i="2"/>
  <c r="AX1" i="2"/>
  <c r="AY1" i="2"/>
  <c r="AZ1" i="2"/>
  <c r="BA1" i="2"/>
  <c r="BB1" i="2"/>
  <c r="BC1" i="2"/>
  <c r="BD1" i="2"/>
  <c r="BE1" i="2"/>
  <c r="BF1" i="2"/>
  <c r="BG1" i="2"/>
  <c r="BH1" i="2"/>
  <c r="BI1" i="2"/>
  <c r="BJ1" i="2"/>
  <c r="BK1" i="2"/>
  <c r="BL1" i="2"/>
  <c r="BM1" i="2"/>
  <c r="BN1" i="2"/>
  <c r="BO1" i="2"/>
  <c r="BP1" i="2"/>
  <c r="BQ1" i="2"/>
  <c r="BR1" i="2"/>
  <c r="BS1" i="2"/>
  <c r="BT1" i="2"/>
  <c r="BU1" i="2"/>
  <c r="BV1" i="2"/>
  <c r="BW1" i="2"/>
  <c r="BX1" i="2"/>
  <c r="BY1" i="2"/>
  <c r="BZ1" i="2"/>
  <c r="CA1" i="2"/>
  <c r="CB1" i="2"/>
  <c r="CC1" i="2"/>
  <c r="CD1" i="2"/>
  <c r="CE1" i="2"/>
  <c r="CF1" i="2"/>
  <c r="CG1" i="2"/>
  <c r="CH1" i="2"/>
  <c r="CI1" i="2"/>
  <c r="CJ1" i="2"/>
  <c r="CK1" i="2"/>
  <c r="CL1" i="2"/>
  <c r="CM1" i="2"/>
  <c r="CN1" i="2"/>
  <c r="CO1" i="2"/>
  <c r="CP1" i="2"/>
  <c r="CQ1" i="2"/>
  <c r="CR1" i="2"/>
  <c r="CS1" i="2"/>
  <c r="CT1" i="2"/>
  <c r="CU1" i="2"/>
  <c r="CV1" i="2"/>
  <c r="CW1" i="2"/>
  <c r="CX1" i="2"/>
  <c r="CY1" i="2"/>
  <c r="CZ1" i="2"/>
  <c r="DA1" i="2"/>
  <c r="DB1" i="2"/>
  <c r="DC1" i="2"/>
  <c r="DD1" i="2"/>
  <c r="DE1" i="2"/>
  <c r="DF1" i="2"/>
  <c r="DG1" i="2"/>
  <c r="DH1" i="2"/>
  <c r="DI1" i="2"/>
  <c r="DJ1" i="2"/>
  <c r="DK1" i="2"/>
  <c r="DL1" i="2"/>
  <c r="DM1" i="2"/>
  <c r="DN1" i="2"/>
  <c r="DO1" i="2"/>
  <c r="DP1" i="2"/>
  <c r="DQ1" i="2"/>
  <c r="DR1" i="2"/>
  <c r="DS1" i="2"/>
  <c r="DT1" i="2"/>
  <c r="DU1" i="2"/>
  <c r="DV1" i="2"/>
  <c r="DW1" i="2"/>
  <c r="DX1" i="2"/>
  <c r="DY1" i="2"/>
  <c r="DZ1" i="2"/>
  <c r="EA1" i="2"/>
  <c r="EB1" i="2"/>
  <c r="EC1" i="2"/>
  <c r="ED1" i="2"/>
  <c r="EE1" i="2"/>
  <c r="EF1" i="2"/>
  <c r="EG1" i="2"/>
  <c r="EH1" i="2"/>
  <c r="EI1" i="2"/>
  <c r="EJ1" i="2"/>
  <c r="EK1" i="2"/>
  <c r="EL1" i="2"/>
  <c r="EM1" i="2"/>
  <c r="EN1" i="2"/>
  <c r="EO1" i="2"/>
  <c r="EP1" i="2"/>
  <c r="EQ1" i="2"/>
  <c r="ER1" i="2"/>
  <c r="ES1" i="2"/>
  <c r="ET1" i="2"/>
  <c r="EU1" i="2"/>
  <c r="EV1" i="2"/>
  <c r="EW1" i="2"/>
  <c r="EX1" i="2"/>
  <c r="EY1" i="2"/>
  <c r="EZ1" i="2"/>
  <c r="FA1" i="2"/>
  <c r="FB1" i="2"/>
  <c r="FC1" i="2"/>
  <c r="FD1" i="2"/>
  <c r="FE1" i="2"/>
  <c r="FF1" i="2"/>
  <c r="FG1" i="2"/>
  <c r="FH1" i="2"/>
  <c r="FI1" i="2"/>
  <c r="FJ1" i="2"/>
  <c r="FK1" i="2"/>
  <c r="FL1" i="2"/>
  <c r="FM1" i="2"/>
  <c r="FN1" i="2"/>
  <c r="FO1" i="2"/>
  <c r="FP1" i="2"/>
  <c r="FQ1" i="2"/>
  <c r="FR1" i="2"/>
  <c r="FS1" i="2"/>
  <c r="FT1" i="2"/>
  <c r="FU1" i="2"/>
  <c r="FV1" i="2"/>
  <c r="FW1" i="2"/>
  <c r="FX1" i="2"/>
  <c r="FY1" i="2"/>
  <c r="FZ1" i="2"/>
  <c r="GA1" i="2"/>
  <c r="GB1" i="2"/>
  <c r="GC1" i="2"/>
  <c r="GD1" i="2"/>
  <c r="GE1" i="2"/>
  <c r="GF1" i="2"/>
  <c r="GG1" i="2"/>
  <c r="GH1" i="2"/>
  <c r="GI1" i="2"/>
  <c r="GJ1" i="2"/>
  <c r="GK1" i="2"/>
  <c r="GL1" i="2"/>
  <c r="GM1" i="2"/>
  <c r="GN1" i="2"/>
  <c r="GO1" i="2"/>
  <c r="GP1" i="2"/>
  <c r="GQ1" i="2"/>
  <c r="GR1" i="2"/>
  <c r="GS1" i="2"/>
  <c r="GT1" i="2"/>
  <c r="GU1" i="2"/>
  <c r="GV1" i="2"/>
  <c r="GW1" i="2"/>
  <c r="GX1" i="2"/>
  <c r="GY1" i="2"/>
  <c r="GZ1" i="2"/>
  <c r="HA1" i="2"/>
  <c r="HB1" i="2"/>
  <c r="HC1" i="2"/>
  <c r="HD1" i="2"/>
  <c r="HE1" i="2"/>
  <c r="HF1" i="2"/>
  <c r="HG1" i="2"/>
  <c r="HH1" i="2"/>
  <c r="HI1" i="2"/>
  <c r="HJ1" i="2"/>
  <c r="HK1" i="2"/>
  <c r="HL1" i="2"/>
  <c r="HM1" i="2"/>
  <c r="HN1" i="2"/>
  <c r="HO1" i="2"/>
  <c r="HP1" i="2"/>
  <c r="HQ1" i="2"/>
  <c r="HR1" i="2"/>
  <c r="HS1" i="2"/>
  <c r="HT1" i="2"/>
  <c r="HU1" i="2"/>
  <c r="HV1" i="2"/>
  <c r="HW1" i="2"/>
  <c r="HX1" i="2"/>
  <c r="HY1" i="2"/>
  <c r="HZ1" i="2"/>
  <c r="IA1" i="2"/>
  <c r="IB1" i="2"/>
  <c r="IC1" i="2"/>
  <c r="ID1" i="2"/>
  <c r="IE1" i="2"/>
  <c r="IF1" i="2"/>
  <c r="IG1" i="2"/>
  <c r="IH1" i="2"/>
  <c r="II1" i="2"/>
  <c r="IJ1" i="2"/>
  <c r="IK1" i="2"/>
  <c r="IL1" i="2"/>
  <c r="IM1" i="2"/>
  <c r="IN1" i="2"/>
  <c r="IO1" i="2"/>
  <c r="IP1" i="2"/>
  <c r="IQ1" i="2"/>
  <c r="IR1" i="2"/>
  <c r="IS1" i="2"/>
  <c r="IT1" i="2"/>
  <c r="IU1" i="2"/>
  <c r="IV1" i="2"/>
</calcChain>
</file>

<file path=xl/sharedStrings.xml><?xml version="1.0" encoding="utf-8"?>
<sst xmlns="http://schemas.openxmlformats.org/spreadsheetml/2006/main" count="28" uniqueCount="27">
  <si>
    <t>Ely District Scout Council</t>
  </si>
  <si>
    <t>Date</t>
  </si>
  <si>
    <t>Treasurer's use</t>
  </si>
  <si>
    <t>AAAAAH+NxHg=</t>
  </si>
  <si>
    <t>AAAAAH+NxHk=</t>
  </si>
  <si>
    <t>Total Amount</t>
  </si>
  <si>
    <t>Total</t>
  </si>
  <si>
    <t>Date:</t>
  </si>
  <si>
    <t>Budget:</t>
  </si>
  <si>
    <t>Phone:</t>
  </si>
  <si>
    <t>Appointment:</t>
  </si>
  <si>
    <t>Address:</t>
  </si>
  <si>
    <t>Name:</t>
  </si>
  <si>
    <t>A/C:</t>
  </si>
  <si>
    <t>Chq:</t>
  </si>
  <si>
    <t>Payment/Expenses Form</t>
  </si>
  <si>
    <r>
      <t xml:space="preserve">Mileage 
</t>
    </r>
    <r>
      <rPr>
        <b/>
        <i/>
        <sz val="8"/>
        <rFont val="Arial"/>
        <family val="2"/>
      </rPr>
      <t>(if applicable)</t>
    </r>
  </si>
  <si>
    <r>
      <t>Reference</t>
    </r>
    <r>
      <rPr>
        <sz val="10"/>
        <rFont val="Arial"/>
        <family val="2"/>
      </rPr>
      <t xml:space="preserve">: </t>
    </r>
  </si>
  <si>
    <t>Description:</t>
  </si>
  <si>
    <t>Paid/Claimed:</t>
  </si>
  <si>
    <r>
      <t>Approved:</t>
    </r>
    <r>
      <rPr>
        <sz val="10"/>
        <rFont val="Arial"/>
        <family val="2"/>
      </rPr>
      <t xml:space="preserve"> </t>
    </r>
  </si>
  <si>
    <t>Ref:</t>
  </si>
  <si>
    <r>
      <t xml:space="preserve">Registered Charity: </t>
    </r>
    <r>
      <rPr>
        <i/>
        <sz val="9"/>
        <rFont val="Arial"/>
        <family val="2"/>
      </rPr>
      <t>301094</t>
    </r>
  </si>
  <si>
    <t>A/C No:</t>
  </si>
  <si>
    <t>Online Payment - Sort Code:</t>
  </si>
  <si>
    <r>
      <rPr>
        <i/>
        <sz val="10"/>
        <rFont val="Arial"/>
        <family val="2"/>
      </rPr>
      <t xml:space="preserve">or </t>
    </r>
    <r>
      <rPr>
        <b/>
        <sz val="10"/>
        <rFont val="Arial"/>
        <family val="2"/>
      </rPr>
      <t>Cheque to:</t>
    </r>
  </si>
  <si>
    <r>
      <rPr>
        <b/>
        <sz val="10"/>
        <rFont val="Arial"/>
        <family val="2"/>
      </rPr>
      <t>Description of Payment/Expenses</t>
    </r>
    <r>
      <rPr>
        <b/>
        <sz val="12"/>
        <rFont val="Arial"/>
        <family val="2"/>
      </rPr>
      <t xml:space="preserve">
</t>
    </r>
    <r>
      <rPr>
        <b/>
        <i/>
        <sz val="8"/>
        <rFont val="Arial"/>
        <family val="2"/>
      </rPr>
      <t>- including journey details where applicable - mileage claimed at 30p/mile (from 1st January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</si>
</sst>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3" formatCode="_-* #,##0.00_-;\-* #,##0.00_-;_-* &quot;-&quot;??_-;_-@_-"/>
    <numFmt numFmtId="164" formatCode="[$-F800]dddd\,\ mmmm\ dd\,\ yyyy"/>
    <numFmt numFmtId="165" formatCode="dd\-mmm\-yyyy"/>
  </numFmts>
  <fonts count="32" x14ac:knownFonts="1">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6"/>
      <name val="Arial"/>
      <family val="2"/>
    </font>
    <font>
      <b/>
      <i/>
      <sz val="16"/>
      <name val="Arial"/>
      <family val="2"/>
    </font>
    <font>
      <b/>
      <sz val="10"/>
      <name val="Arial"/>
      <family val="2"/>
    </font>
    <font>
      <sz val="10"/>
      <color indexed="14"/>
      <name val="Arial"/>
      <family val="2"/>
    </font>
    <font>
      <b/>
      <sz val="12"/>
      <name val="Arial"/>
      <family val="2"/>
    </font>
    <font>
      <i/>
      <sz val="10"/>
      <name val="Arial"/>
      <family val="2"/>
    </font>
    <font>
      <b/>
      <i/>
      <sz val="8"/>
      <name val="Arial"/>
      <family val="2"/>
    </font>
    <font>
      <sz val="7.5"/>
      <name val="Arial"/>
      <family val="2"/>
    </font>
    <font>
      <i/>
      <sz val="7.5"/>
      <name val="Arial"/>
      <family val="2"/>
    </font>
    <font>
      <b/>
      <u/>
      <sz val="16"/>
      <name val="Arial"/>
      <family val="2"/>
    </font>
    <font>
      <i/>
      <sz val="9"/>
      <name val="Arial"/>
      <family val="2"/>
    </font>
    <font>
      <b/>
      <u/>
      <sz val="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hair">
        <color auto="1"/>
      </top>
      <bottom style="hair">
        <color auto="1"/>
      </bottom>
      <diagonal/>
    </border>
    <border>
      <left/>
      <right/>
      <top style="hair">
        <color auto="1"/>
      </top>
      <bottom/>
      <diagonal/>
    </border>
    <border>
      <left style="thin">
        <color indexed="64"/>
      </left>
      <right/>
      <top style="thin">
        <color indexed="64"/>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top style="hair">
        <color indexed="64"/>
      </top>
      <bottom/>
      <diagonal/>
    </border>
    <border>
      <left style="thin">
        <color indexed="64"/>
      </left>
      <right style="hair">
        <color indexed="64"/>
      </right>
      <top/>
      <bottom style="hair">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95">
    <xf numFmtId="0" fontId="0" fillId="0" borderId="0" xfId="0"/>
    <xf numFmtId="0" fontId="0" fillId="24" borderId="0" xfId="0" applyFill="1" applyBorder="1"/>
    <xf numFmtId="0" fontId="0" fillId="24" borderId="0" xfId="0" applyFill="1"/>
    <xf numFmtId="43" fontId="0" fillId="0" borderId="0" xfId="28" applyFont="1"/>
    <xf numFmtId="0" fontId="0" fillId="0" borderId="10" xfId="0" applyBorder="1" applyAlignment="1"/>
    <xf numFmtId="0" fontId="22" fillId="0" borderId="10" xfId="0" applyFont="1" applyBorder="1" applyAlignment="1">
      <alignment vertical="center" wrapText="1"/>
    </xf>
    <xf numFmtId="0" fontId="0" fillId="24" borderId="19" xfId="0" applyFill="1" applyBorder="1"/>
    <xf numFmtId="0" fontId="0" fillId="24" borderId="20" xfId="0" applyFill="1" applyBorder="1" applyAlignment="1">
      <alignment horizontal="center" vertical="center"/>
    </xf>
    <xf numFmtId="2" fontId="22" fillId="24" borderId="0" xfId="0" quotePrefix="1" applyNumberFormat="1" applyFont="1" applyFill="1" applyBorder="1" applyAlignment="1">
      <alignment horizontal="right"/>
    </xf>
    <xf numFmtId="0" fontId="1" fillId="24" borderId="18" xfId="0" applyFont="1" applyFill="1" applyBorder="1"/>
    <xf numFmtId="0" fontId="22" fillId="24" borderId="21" xfId="0" applyFont="1" applyFill="1" applyBorder="1" applyAlignment="1" applyProtection="1">
      <alignment horizontal="left" indent="2"/>
    </xf>
    <xf numFmtId="0" fontId="1" fillId="0" borderId="0" xfId="0" applyFont="1" applyBorder="1"/>
    <xf numFmtId="0" fontId="22" fillId="24" borderId="0" xfId="0" applyFont="1" applyFill="1" applyBorder="1" applyAlignment="1" applyProtection="1">
      <alignment horizontal="right"/>
    </xf>
    <xf numFmtId="0" fontId="22" fillId="24" borderId="0" xfId="0" applyFont="1" applyFill="1" applyBorder="1" applyAlignment="1">
      <alignment horizontal="right"/>
    </xf>
    <xf numFmtId="0" fontId="29" fillId="24" borderId="0" xfId="0" applyFont="1" applyFill="1" applyBorder="1" applyAlignment="1">
      <alignment horizontal="center"/>
    </xf>
    <xf numFmtId="0" fontId="0" fillId="24" borderId="26" xfId="0" applyFill="1" applyBorder="1"/>
    <xf numFmtId="0" fontId="20" fillId="24" borderId="21" xfId="0" applyFont="1" applyFill="1" applyBorder="1"/>
    <xf numFmtId="0" fontId="21" fillId="24" borderId="0" xfId="0" applyFont="1" applyFill="1" applyBorder="1"/>
    <xf numFmtId="0" fontId="0" fillId="24" borderId="27" xfId="0" applyFill="1" applyBorder="1"/>
    <xf numFmtId="0" fontId="0" fillId="0" borderId="0" xfId="0" applyBorder="1" applyAlignment="1"/>
    <xf numFmtId="0" fontId="22" fillId="24" borderId="21" xfId="0" applyFont="1" applyFill="1" applyBorder="1" applyAlignment="1">
      <alignment horizontal="right"/>
    </xf>
    <xf numFmtId="0" fontId="22" fillId="24" borderId="24" xfId="0" applyFont="1" applyFill="1" applyBorder="1" applyAlignment="1">
      <alignment horizontal="center" vertical="center" wrapText="1"/>
    </xf>
    <xf numFmtId="8" fontId="0" fillId="24" borderId="0" xfId="0" applyNumberFormat="1" applyFill="1" applyBorder="1"/>
    <xf numFmtId="8" fontId="22" fillId="24" borderId="0" xfId="28" applyNumberFormat="1" applyFont="1" applyFill="1" applyBorder="1" applyAlignment="1">
      <alignment horizontal="right"/>
    </xf>
    <xf numFmtId="0" fontId="0" fillId="0" borderId="0" xfId="0" applyBorder="1"/>
    <xf numFmtId="2" fontId="0" fillId="24" borderId="27" xfId="0" applyNumberFormat="1" applyFill="1" applyBorder="1"/>
    <xf numFmtId="0" fontId="1" fillId="24" borderId="0" xfId="0" applyFont="1" applyFill="1" applyBorder="1"/>
    <xf numFmtId="0" fontId="1" fillId="24" borderId="22" xfId="0" applyFont="1" applyFill="1" applyBorder="1"/>
    <xf numFmtId="165" fontId="15" fillId="24" borderId="28" xfId="0" applyNumberFormat="1" applyFont="1" applyFill="1" applyBorder="1"/>
    <xf numFmtId="165" fontId="23" fillId="24" borderId="28" xfId="0" applyNumberFormat="1" applyFont="1" applyFill="1" applyBorder="1"/>
    <xf numFmtId="165" fontId="0" fillId="24" borderId="28" xfId="0" applyNumberFormat="1" applyFill="1" applyBorder="1"/>
    <xf numFmtId="8" fontId="22" fillId="25" borderId="12" xfId="0" applyNumberFormat="1" applyFont="1" applyFill="1" applyBorder="1"/>
    <xf numFmtId="2" fontId="22" fillId="24" borderId="0" xfId="0" applyNumberFormat="1" applyFont="1" applyFill="1" applyBorder="1" applyAlignment="1">
      <alignment horizontal="right"/>
    </xf>
    <xf numFmtId="0" fontId="22" fillId="0" borderId="0" xfId="0" applyFont="1" applyFill="1" applyBorder="1" applyAlignment="1">
      <alignment horizontal="right"/>
    </xf>
    <xf numFmtId="0" fontId="20" fillId="24" borderId="26" xfId="0" applyFont="1" applyFill="1" applyBorder="1"/>
    <xf numFmtId="0" fontId="21" fillId="24" borderId="19" xfId="0" applyFont="1" applyFill="1" applyBorder="1"/>
    <xf numFmtId="0" fontId="22" fillId="24" borderId="19" xfId="0" applyFont="1" applyFill="1" applyBorder="1"/>
    <xf numFmtId="0" fontId="0" fillId="26" borderId="18" xfId="0" applyFill="1" applyBorder="1"/>
    <xf numFmtId="0" fontId="22" fillId="24" borderId="27" xfId="0" applyFont="1" applyFill="1" applyBorder="1" applyAlignment="1">
      <alignment horizontal="left"/>
    </xf>
    <xf numFmtId="0" fontId="0" fillId="0" borderId="0" xfId="0" applyFill="1" applyBorder="1"/>
    <xf numFmtId="0" fontId="22" fillId="0" borderId="21" xfId="0" applyFont="1" applyFill="1" applyBorder="1" applyAlignment="1" applyProtection="1">
      <alignment horizontal="left" indent="2"/>
    </xf>
    <xf numFmtId="49" fontId="1" fillId="0" borderId="0" xfId="0" applyNumberFormat="1" applyFont="1" applyFill="1" applyBorder="1" applyAlignment="1" applyProtection="1"/>
    <xf numFmtId="0" fontId="1" fillId="0" borderId="0" xfId="0" applyFont="1" applyFill="1" applyBorder="1"/>
    <xf numFmtId="0" fontId="22" fillId="0" borderId="0" xfId="0" applyFont="1" applyFill="1" applyBorder="1" applyAlignment="1" applyProtection="1">
      <alignment horizontal="right"/>
    </xf>
    <xf numFmtId="0" fontId="0" fillId="0" borderId="0" xfId="0" applyFill="1"/>
    <xf numFmtId="0" fontId="22" fillId="24" borderId="31" xfId="0" applyFont="1" applyFill="1" applyBorder="1" applyAlignment="1">
      <alignment horizontal="center" vertical="center"/>
    </xf>
    <xf numFmtId="0" fontId="22" fillId="24" borderId="22" xfId="0" applyFont="1" applyFill="1" applyBorder="1" applyAlignment="1" applyProtection="1">
      <alignment horizontal="left" indent="2"/>
    </xf>
    <xf numFmtId="0" fontId="25" fillId="24" borderId="20" xfId="0" applyFont="1" applyFill="1" applyBorder="1" applyAlignment="1">
      <alignment horizontal="right"/>
    </xf>
    <xf numFmtId="49" fontId="1" fillId="0" borderId="27" xfId="0" applyNumberFormat="1" applyFont="1" applyFill="1" applyBorder="1" applyAlignment="1" applyProtection="1"/>
    <xf numFmtId="0" fontId="0" fillId="0" borderId="21" xfId="0" applyBorder="1" applyAlignment="1"/>
    <xf numFmtId="0" fontId="22" fillId="0" borderId="21" xfId="0" applyFont="1" applyBorder="1" applyAlignment="1">
      <alignment horizontal="right"/>
    </xf>
    <xf numFmtId="0" fontId="22" fillId="0" borderId="0" xfId="0" applyFont="1" applyBorder="1" applyAlignment="1">
      <alignment horizontal="right"/>
    </xf>
    <xf numFmtId="0" fontId="0" fillId="0" borderId="21" xfId="0" applyBorder="1"/>
    <xf numFmtId="8" fontId="1" fillId="26" borderId="29" xfId="0" applyNumberFormat="1" applyFont="1" applyFill="1" applyBorder="1"/>
    <xf numFmtId="2" fontId="27" fillId="26" borderId="13" xfId="0" applyNumberFormat="1" applyFont="1" applyFill="1" applyBorder="1" applyAlignment="1">
      <alignment vertical="center"/>
    </xf>
    <xf numFmtId="2" fontId="28" fillId="26" borderId="14" xfId="0" applyNumberFormat="1" applyFont="1" applyFill="1" applyBorder="1" applyAlignment="1">
      <alignment vertical="center"/>
    </xf>
    <xf numFmtId="0" fontId="27" fillId="26" borderId="14" xfId="0" applyFont="1" applyFill="1" applyBorder="1" applyAlignment="1">
      <alignment vertical="center"/>
    </xf>
    <xf numFmtId="0" fontId="28" fillId="26" borderId="14" xfId="0" applyFont="1" applyFill="1" applyBorder="1" applyAlignment="1"/>
    <xf numFmtId="0" fontId="27" fillId="26" borderId="15" xfId="0" applyFont="1" applyFill="1" applyBorder="1" applyAlignment="1">
      <alignment vertical="center"/>
    </xf>
    <xf numFmtId="0" fontId="0" fillId="0" borderId="25" xfId="0" applyBorder="1" applyAlignment="1"/>
    <xf numFmtId="0" fontId="1" fillId="0" borderId="25" xfId="0" applyFont="1" applyFill="1" applyBorder="1" applyAlignment="1"/>
    <xf numFmtId="2" fontId="1" fillId="0" borderId="25" xfId="0" applyNumberFormat="1" applyFont="1" applyFill="1" applyBorder="1" applyAlignment="1">
      <alignment horizontal="left"/>
    </xf>
    <xf numFmtId="0" fontId="1" fillId="0" borderId="0" xfId="0" applyFont="1"/>
    <xf numFmtId="0" fontId="29" fillId="24" borderId="19" xfId="0" applyFont="1" applyFill="1" applyBorder="1" applyAlignment="1">
      <alignment horizontal="center"/>
    </xf>
    <xf numFmtId="0" fontId="0" fillId="0" borderId="19" xfId="0" applyBorder="1" applyAlignment="1"/>
    <xf numFmtId="0" fontId="1" fillId="26" borderId="18" xfId="0" applyFont="1" applyFill="1" applyBorder="1" applyAlignment="1"/>
    <xf numFmtId="164" fontId="1" fillId="26" borderId="18" xfId="0" applyNumberFormat="1" applyFont="1" applyFill="1" applyBorder="1" applyAlignment="1"/>
    <xf numFmtId="164" fontId="0" fillId="0" borderId="18" xfId="0" applyNumberFormat="1" applyBorder="1" applyAlignment="1"/>
    <xf numFmtId="8" fontId="15" fillId="0" borderId="16" xfId="0" applyNumberFormat="1" applyFont="1" applyFill="1" applyBorder="1" applyAlignment="1"/>
    <xf numFmtId="8" fontId="15" fillId="0" borderId="17" xfId="0" applyNumberFormat="1" applyFont="1" applyFill="1" applyBorder="1" applyAlignment="1"/>
    <xf numFmtId="8" fontId="15" fillId="0" borderId="11" xfId="0" applyNumberFormat="1" applyFont="1" applyFill="1" applyBorder="1" applyAlignment="1"/>
    <xf numFmtId="8" fontId="1" fillId="0" borderId="16" xfId="0" applyNumberFormat="1" applyFont="1" applyFill="1" applyBorder="1" applyAlignment="1"/>
    <xf numFmtId="8" fontId="1" fillId="0" borderId="17" xfId="0" applyNumberFormat="1" applyFont="1" applyFill="1" applyBorder="1" applyAlignment="1"/>
    <xf numFmtId="0" fontId="0" fillId="0" borderId="17" xfId="0" applyBorder="1" applyAlignment="1"/>
    <xf numFmtId="49" fontId="1" fillId="26" borderId="18" xfId="0" applyNumberFormat="1" applyFont="1" applyFill="1" applyBorder="1" applyAlignment="1"/>
    <xf numFmtId="49" fontId="0" fillId="0" borderId="18" xfId="0" applyNumberFormat="1" applyBorder="1" applyAlignment="1"/>
    <xf numFmtId="0" fontId="22" fillId="24" borderId="0" xfId="0" applyFont="1" applyFill="1" applyBorder="1" applyAlignment="1">
      <alignment horizontal="right"/>
    </xf>
    <xf numFmtId="0" fontId="0" fillId="0" borderId="0" xfId="0" applyBorder="1" applyAlignment="1"/>
    <xf numFmtId="49" fontId="1" fillId="26" borderId="18" xfId="0" applyNumberFormat="1" applyFont="1" applyFill="1" applyBorder="1" applyAlignment="1" applyProtection="1"/>
    <xf numFmtId="0" fontId="0" fillId="0" borderId="18" xfId="0" applyBorder="1" applyAlignment="1"/>
    <xf numFmtId="0" fontId="0" fillId="0" borderId="23" xfId="0" applyBorder="1" applyAlignment="1"/>
    <xf numFmtId="0" fontId="0" fillId="26" borderId="18" xfId="0" applyFill="1" applyBorder="1" applyAlignment="1"/>
    <xf numFmtId="164" fontId="1" fillId="26" borderId="0" xfId="0" applyNumberFormat="1" applyFont="1" applyFill="1" applyBorder="1" applyAlignment="1">
      <alignment horizontal="left"/>
    </xf>
    <xf numFmtId="0" fontId="0" fillId="0" borderId="27" xfId="0" applyBorder="1" applyAlignment="1"/>
    <xf numFmtId="0" fontId="24" fillId="24" borderId="16" xfId="0" applyFont="1" applyFill="1" applyBorder="1" applyAlignment="1">
      <alignment horizontal="left" vertical="center" wrapText="1"/>
    </xf>
    <xf numFmtId="0" fontId="24" fillId="24" borderId="17" xfId="0" applyFont="1" applyFill="1" applyBorder="1" applyAlignment="1">
      <alignment horizontal="left" vertical="center" wrapText="1"/>
    </xf>
    <xf numFmtId="0" fontId="0" fillId="0" borderId="17" xfId="0" applyBorder="1" applyAlignment="1">
      <alignment vertical="center"/>
    </xf>
    <xf numFmtId="8" fontId="31" fillId="0" borderId="16" xfId="0" applyNumberFormat="1" applyFont="1" applyFill="1" applyBorder="1" applyAlignment="1"/>
    <xf numFmtId="8" fontId="31" fillId="0" borderId="17" xfId="0" applyNumberFormat="1" applyFont="1" applyFill="1" applyBorder="1" applyAlignment="1"/>
    <xf numFmtId="0" fontId="31" fillId="0" borderId="17" xfId="0" applyFont="1" applyBorder="1" applyAlignment="1"/>
    <xf numFmtId="0" fontId="22" fillId="24" borderId="30" xfId="0" applyFont="1" applyFill="1" applyBorder="1" applyAlignment="1">
      <alignment horizontal="right"/>
    </xf>
    <xf numFmtId="0" fontId="0" fillId="0" borderId="21" xfId="0" applyBorder="1" applyAlignment="1"/>
    <xf numFmtId="0" fontId="1" fillId="26" borderId="0" xfId="0" applyFont="1" applyFill="1" applyBorder="1" applyAlignment="1"/>
    <xf numFmtId="0" fontId="0" fillId="26" borderId="0" xfId="0" applyFill="1" applyBorder="1" applyAlignment="1"/>
    <xf numFmtId="0" fontId="22" fillId="24" borderId="21" xfId="0" applyFont="1" applyFill="1" applyBorder="1" applyAlignment="1">
      <alignment horizontal="righ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38"/>
  <sheetViews>
    <sheetView tabSelected="1" zoomScale="110" zoomScaleNormal="110" workbookViewId="0">
      <selection activeCell="C10" sqref="C10:K10"/>
    </sheetView>
  </sheetViews>
  <sheetFormatPr defaultRowHeight="12.5" x14ac:dyDescent="0.25"/>
  <cols>
    <col min="1" max="1" width="1.26953125" customWidth="1"/>
    <col min="2" max="2" width="14.453125" customWidth="1"/>
    <col min="3" max="4" width="15.7265625" customWidth="1"/>
    <col min="6" max="6" width="11.54296875" customWidth="1"/>
    <col min="7" max="7" width="10.26953125" customWidth="1"/>
    <col min="8" max="8" width="11.7265625" customWidth="1"/>
    <col min="10" max="10" width="9.7265625" customWidth="1"/>
    <col min="11" max="11" width="12.26953125" customWidth="1"/>
    <col min="12" max="12" width="12" customWidth="1"/>
    <col min="13" max="13" width="11.54296875" customWidth="1"/>
  </cols>
  <sheetData>
    <row r="1" spans="1:13" ht="20" x14ac:dyDescent="0.4">
      <c r="A1" s="1"/>
      <c r="B1" s="34" t="s">
        <v>0</v>
      </c>
      <c r="C1" s="6"/>
      <c r="D1" s="6"/>
      <c r="E1" s="63" t="s">
        <v>15</v>
      </c>
      <c r="F1" s="64"/>
      <c r="G1" s="64"/>
      <c r="H1" s="64"/>
      <c r="I1" s="64"/>
      <c r="J1" s="35"/>
      <c r="K1" s="35"/>
      <c r="L1" s="36"/>
      <c r="M1" s="47" t="s">
        <v>22</v>
      </c>
    </row>
    <row r="2" spans="1:13" ht="5.15" customHeight="1" x14ac:dyDescent="0.4">
      <c r="A2" s="1"/>
      <c r="B2" s="16"/>
      <c r="C2" s="1"/>
      <c r="D2" s="1"/>
      <c r="E2" s="14"/>
      <c r="F2" s="19"/>
      <c r="G2" s="19"/>
      <c r="H2" s="19"/>
      <c r="I2" s="19"/>
      <c r="J2" s="17"/>
      <c r="K2" s="17"/>
      <c r="L2" s="1"/>
      <c r="M2" s="18"/>
    </row>
    <row r="3" spans="1:13" ht="10" customHeight="1" x14ac:dyDescent="0.25">
      <c r="A3" s="1"/>
      <c r="B3" s="94" t="s">
        <v>17</v>
      </c>
      <c r="C3" s="92"/>
      <c r="D3" s="93"/>
      <c r="E3" s="76" t="s">
        <v>18</v>
      </c>
      <c r="F3" s="77"/>
      <c r="G3" s="92"/>
      <c r="H3" s="77"/>
      <c r="I3" s="77"/>
      <c r="J3" s="77"/>
      <c r="K3" s="76" t="s">
        <v>7</v>
      </c>
      <c r="L3" s="82"/>
      <c r="M3" s="83"/>
    </row>
    <row r="4" spans="1:13" ht="10" customHeight="1" x14ac:dyDescent="0.25">
      <c r="A4" s="1"/>
      <c r="B4" s="91"/>
      <c r="C4" s="81"/>
      <c r="D4" s="81"/>
      <c r="E4" s="77"/>
      <c r="F4" s="77"/>
      <c r="G4" s="79"/>
      <c r="H4" s="79"/>
      <c r="I4" s="79"/>
      <c r="J4" s="79"/>
      <c r="K4" s="77"/>
      <c r="L4" s="79"/>
      <c r="M4" s="80"/>
    </row>
    <row r="5" spans="1:13" ht="10" customHeight="1" x14ac:dyDescent="0.25">
      <c r="A5" s="1"/>
      <c r="B5" s="15"/>
      <c r="C5" s="6"/>
      <c r="D5" s="6"/>
      <c r="E5" s="6"/>
      <c r="F5" s="6"/>
      <c r="G5" s="6"/>
      <c r="H5" s="6"/>
      <c r="I5" s="6"/>
      <c r="J5" s="6"/>
      <c r="K5" s="6"/>
      <c r="L5" s="6"/>
      <c r="M5" s="7"/>
    </row>
    <row r="6" spans="1:13" ht="20.149999999999999" customHeight="1" x14ac:dyDescent="0.3">
      <c r="A6" s="1"/>
      <c r="B6" s="10" t="s">
        <v>12</v>
      </c>
      <c r="C6" s="78"/>
      <c r="D6" s="79"/>
      <c r="E6" s="11"/>
      <c r="F6" s="12" t="s">
        <v>10</v>
      </c>
      <c r="G6" s="78"/>
      <c r="H6" s="79"/>
      <c r="I6" s="79"/>
      <c r="J6" s="13" t="s">
        <v>9</v>
      </c>
      <c r="K6" s="78"/>
      <c r="L6" s="79"/>
      <c r="M6" s="80"/>
    </row>
    <row r="7" spans="1:13" s="44" customFormat="1" ht="10" customHeight="1" x14ac:dyDescent="0.3">
      <c r="A7" s="39"/>
      <c r="B7" s="40"/>
      <c r="C7" s="41"/>
      <c r="D7" s="41"/>
      <c r="E7" s="42"/>
      <c r="F7" s="43"/>
      <c r="G7" s="41"/>
      <c r="H7" s="41"/>
      <c r="I7" s="41"/>
      <c r="J7" s="33"/>
      <c r="K7" s="41"/>
      <c r="L7" s="41"/>
      <c r="M7" s="48"/>
    </row>
    <row r="8" spans="1:13" ht="20.149999999999999" customHeight="1" x14ac:dyDescent="0.3">
      <c r="A8" s="1"/>
      <c r="B8" s="46" t="s">
        <v>11</v>
      </c>
      <c r="C8" s="78"/>
      <c r="D8" s="78"/>
      <c r="E8" s="79"/>
      <c r="F8" s="79"/>
      <c r="G8" s="79"/>
      <c r="H8" s="79"/>
      <c r="I8" s="79"/>
      <c r="J8" s="79"/>
      <c r="K8" s="79"/>
      <c r="L8" s="79"/>
      <c r="M8" s="80"/>
    </row>
    <row r="9" spans="1:13" ht="26" x14ac:dyDescent="0.25">
      <c r="A9" s="2"/>
      <c r="B9" s="45" t="s">
        <v>1</v>
      </c>
      <c r="C9" s="84" t="s">
        <v>26</v>
      </c>
      <c r="D9" s="85"/>
      <c r="E9" s="86"/>
      <c r="F9" s="86"/>
      <c r="G9" s="86"/>
      <c r="H9" s="86"/>
      <c r="I9" s="86"/>
      <c r="J9" s="86"/>
      <c r="K9" s="86"/>
      <c r="L9" s="5" t="s">
        <v>16</v>
      </c>
      <c r="M9" s="21" t="s">
        <v>5</v>
      </c>
    </row>
    <row r="10" spans="1:13" ht="13" x14ac:dyDescent="0.3">
      <c r="A10" s="2"/>
      <c r="B10" s="28"/>
      <c r="C10" s="87"/>
      <c r="D10" s="88"/>
      <c r="E10" s="89"/>
      <c r="F10" s="89"/>
      <c r="G10" s="89"/>
      <c r="H10" s="89"/>
      <c r="I10" s="89"/>
      <c r="J10" s="89"/>
      <c r="K10" s="89"/>
      <c r="L10" s="4"/>
      <c r="M10" s="53"/>
    </row>
    <row r="11" spans="1:13" x14ac:dyDescent="0.25">
      <c r="A11" s="2"/>
      <c r="B11" s="28"/>
      <c r="C11" s="71"/>
      <c r="D11" s="72"/>
      <c r="E11" s="73"/>
      <c r="F11" s="73"/>
      <c r="G11" s="73"/>
      <c r="H11" s="73"/>
      <c r="I11" s="73"/>
      <c r="J11" s="73"/>
      <c r="K11" s="73"/>
      <c r="L11" s="4"/>
      <c r="M11" s="53"/>
    </row>
    <row r="12" spans="1:13" x14ac:dyDescent="0.25">
      <c r="A12" s="2"/>
      <c r="B12" s="28"/>
      <c r="C12" s="68"/>
      <c r="D12" s="69"/>
      <c r="E12" s="69"/>
      <c r="F12" s="69"/>
      <c r="G12" s="69"/>
      <c r="H12" s="69"/>
      <c r="I12" s="69"/>
      <c r="J12" s="69"/>
      <c r="K12" s="70"/>
      <c r="L12" s="4"/>
      <c r="M12" s="53"/>
    </row>
    <row r="13" spans="1:13" x14ac:dyDescent="0.25">
      <c r="A13" s="2"/>
      <c r="B13" s="28"/>
      <c r="C13" s="68"/>
      <c r="D13" s="69"/>
      <c r="E13" s="73"/>
      <c r="F13" s="73"/>
      <c r="G13" s="73"/>
      <c r="H13" s="73"/>
      <c r="I13" s="73"/>
      <c r="J13" s="73"/>
      <c r="K13" s="73"/>
      <c r="L13" s="4"/>
      <c r="M13" s="53"/>
    </row>
    <row r="14" spans="1:13" x14ac:dyDescent="0.25">
      <c r="A14" s="2"/>
      <c r="B14" s="28"/>
      <c r="C14" s="68"/>
      <c r="D14" s="69"/>
      <c r="E14" s="73"/>
      <c r="F14" s="73"/>
      <c r="G14" s="73"/>
      <c r="H14" s="73"/>
      <c r="I14" s="73"/>
      <c r="J14" s="73"/>
      <c r="K14" s="73"/>
      <c r="L14" s="4"/>
      <c r="M14" s="53"/>
    </row>
    <row r="15" spans="1:13" x14ac:dyDescent="0.25">
      <c r="A15" s="2"/>
      <c r="B15" s="28"/>
      <c r="C15" s="68"/>
      <c r="D15" s="69"/>
      <c r="E15" s="73"/>
      <c r="F15" s="73"/>
      <c r="G15" s="73"/>
      <c r="H15" s="73"/>
      <c r="I15" s="73"/>
      <c r="J15" s="73"/>
      <c r="K15" s="73"/>
      <c r="L15" s="4"/>
      <c r="M15" s="53"/>
    </row>
    <row r="16" spans="1:13" x14ac:dyDescent="0.25">
      <c r="A16" s="2"/>
      <c r="B16" s="28"/>
      <c r="C16" s="68"/>
      <c r="D16" s="69"/>
      <c r="E16" s="73"/>
      <c r="F16" s="73"/>
      <c r="G16" s="73"/>
      <c r="H16" s="73"/>
      <c r="I16" s="73"/>
      <c r="J16" s="73"/>
      <c r="K16" s="73"/>
      <c r="L16" s="4"/>
      <c r="M16" s="53"/>
    </row>
    <row r="17" spans="1:13" x14ac:dyDescent="0.25">
      <c r="A17" s="2"/>
      <c r="B17" s="28"/>
      <c r="C17" s="68"/>
      <c r="D17" s="69"/>
      <c r="E17" s="73"/>
      <c r="F17" s="73"/>
      <c r="G17" s="73"/>
      <c r="H17" s="73"/>
      <c r="I17" s="73"/>
      <c r="J17" s="73"/>
      <c r="K17" s="73"/>
      <c r="L17" s="4"/>
      <c r="M17" s="53"/>
    </row>
    <row r="18" spans="1:13" x14ac:dyDescent="0.25">
      <c r="A18" s="2"/>
      <c r="B18" s="28"/>
      <c r="C18" s="68"/>
      <c r="D18" s="69"/>
      <c r="E18" s="73"/>
      <c r="F18" s="73"/>
      <c r="G18" s="73"/>
      <c r="H18" s="73"/>
      <c r="I18" s="73"/>
      <c r="J18" s="73"/>
      <c r="K18" s="73"/>
      <c r="L18" s="4"/>
      <c r="M18" s="53"/>
    </row>
    <row r="19" spans="1:13" x14ac:dyDescent="0.25">
      <c r="A19" s="2"/>
      <c r="B19" s="28"/>
      <c r="C19" s="68"/>
      <c r="D19" s="69"/>
      <c r="E19" s="73"/>
      <c r="F19" s="73"/>
      <c r="G19" s="73"/>
      <c r="H19" s="73"/>
      <c r="I19" s="73"/>
      <c r="J19" s="73"/>
      <c r="K19" s="73"/>
      <c r="L19" s="4"/>
      <c r="M19" s="53"/>
    </row>
    <row r="20" spans="1:13" x14ac:dyDescent="0.25">
      <c r="A20" s="2"/>
      <c r="B20" s="28"/>
      <c r="C20" s="68"/>
      <c r="D20" s="69"/>
      <c r="E20" s="73"/>
      <c r="F20" s="73"/>
      <c r="G20" s="73"/>
      <c r="H20" s="73"/>
      <c r="I20" s="73"/>
      <c r="J20" s="73"/>
      <c r="K20" s="73"/>
      <c r="L20" s="4"/>
      <c r="M20" s="53"/>
    </row>
    <row r="21" spans="1:13" x14ac:dyDescent="0.25">
      <c r="A21" s="2"/>
      <c r="B21" s="28"/>
      <c r="C21" s="68"/>
      <c r="D21" s="69"/>
      <c r="E21" s="73"/>
      <c r="F21" s="73"/>
      <c r="G21" s="73"/>
      <c r="H21" s="73"/>
      <c r="I21" s="73"/>
      <c r="J21" s="73"/>
      <c r="K21" s="73"/>
      <c r="L21" s="4"/>
      <c r="M21" s="53"/>
    </row>
    <row r="22" spans="1:13" x14ac:dyDescent="0.25">
      <c r="A22" s="2"/>
      <c r="B22" s="28"/>
      <c r="C22" s="68"/>
      <c r="D22" s="69"/>
      <c r="E22" s="73"/>
      <c r="F22" s="73" t="str">
        <f t="shared" ref="F22:F29" si="0">IF(SUM(E22*0.4)&gt;0,SUM(E22*0.4),"")</f>
        <v/>
      </c>
      <c r="G22" s="73"/>
      <c r="H22" s="73"/>
      <c r="I22" s="73"/>
      <c r="J22" s="73"/>
      <c r="K22" s="73"/>
      <c r="L22" s="4"/>
      <c r="M22" s="53"/>
    </row>
    <row r="23" spans="1:13" x14ac:dyDescent="0.25">
      <c r="A23" s="2"/>
      <c r="B23" s="28"/>
      <c r="C23" s="68"/>
      <c r="D23" s="69"/>
      <c r="E23" s="73"/>
      <c r="F23" s="73" t="str">
        <f t="shared" si="0"/>
        <v/>
      </c>
      <c r="G23" s="73"/>
      <c r="H23" s="73"/>
      <c r="I23" s="73"/>
      <c r="J23" s="73"/>
      <c r="K23" s="73"/>
      <c r="L23" s="4"/>
      <c r="M23" s="53"/>
    </row>
    <row r="24" spans="1:13" x14ac:dyDescent="0.25">
      <c r="A24" s="2"/>
      <c r="B24" s="28"/>
      <c r="C24" s="68"/>
      <c r="D24" s="69"/>
      <c r="E24" s="73"/>
      <c r="F24" s="73" t="str">
        <f t="shared" si="0"/>
        <v/>
      </c>
      <c r="G24" s="73"/>
      <c r="H24" s="73"/>
      <c r="I24" s="73"/>
      <c r="J24" s="73"/>
      <c r="K24" s="73"/>
      <c r="L24" s="4"/>
      <c r="M24" s="53"/>
    </row>
    <row r="25" spans="1:13" x14ac:dyDescent="0.25">
      <c r="A25" s="2"/>
      <c r="B25" s="29"/>
      <c r="C25" s="68"/>
      <c r="D25" s="69"/>
      <c r="E25" s="73"/>
      <c r="F25" s="73" t="str">
        <f t="shared" si="0"/>
        <v/>
      </c>
      <c r="G25" s="73"/>
      <c r="H25" s="73"/>
      <c r="I25" s="73"/>
      <c r="J25" s="73"/>
      <c r="K25" s="73"/>
      <c r="L25" s="4"/>
      <c r="M25" s="53"/>
    </row>
    <row r="26" spans="1:13" x14ac:dyDescent="0.25">
      <c r="A26" s="2"/>
      <c r="B26" s="29"/>
      <c r="C26" s="68"/>
      <c r="D26" s="69"/>
      <c r="E26" s="73"/>
      <c r="F26" s="73" t="str">
        <f t="shared" si="0"/>
        <v/>
      </c>
      <c r="G26" s="73"/>
      <c r="H26" s="73"/>
      <c r="I26" s="73"/>
      <c r="J26" s="73"/>
      <c r="K26" s="73"/>
      <c r="L26" s="4"/>
      <c r="M26" s="53"/>
    </row>
    <row r="27" spans="1:13" x14ac:dyDescent="0.25">
      <c r="A27" s="2"/>
      <c r="B27" s="29"/>
      <c r="C27" s="68"/>
      <c r="D27" s="69"/>
      <c r="E27" s="73"/>
      <c r="F27" s="73" t="str">
        <f t="shared" si="0"/>
        <v/>
      </c>
      <c r="G27" s="73"/>
      <c r="H27" s="73"/>
      <c r="I27" s="73"/>
      <c r="J27" s="73"/>
      <c r="K27" s="73"/>
      <c r="L27" s="4"/>
      <c r="M27" s="53"/>
    </row>
    <row r="28" spans="1:13" x14ac:dyDescent="0.25">
      <c r="A28" s="2"/>
      <c r="B28" s="30"/>
      <c r="C28" s="68"/>
      <c r="D28" s="69"/>
      <c r="E28" s="73"/>
      <c r="F28" s="73" t="str">
        <f t="shared" si="0"/>
        <v/>
      </c>
      <c r="G28" s="73"/>
      <c r="H28" s="73"/>
      <c r="I28" s="73"/>
      <c r="J28" s="73"/>
      <c r="K28" s="73"/>
      <c r="L28" s="4"/>
      <c r="M28" s="53"/>
    </row>
    <row r="29" spans="1:13" x14ac:dyDescent="0.25">
      <c r="A29" s="2"/>
      <c r="B29" s="30"/>
      <c r="C29" s="68"/>
      <c r="D29" s="69"/>
      <c r="E29" s="73"/>
      <c r="F29" s="73" t="str">
        <f t="shared" si="0"/>
        <v/>
      </c>
      <c r="G29" s="73"/>
      <c r="H29" s="73"/>
      <c r="I29" s="73"/>
      <c r="J29" s="73"/>
      <c r="K29" s="73"/>
      <c r="L29" s="4"/>
      <c r="M29" s="53"/>
    </row>
    <row r="30" spans="1:13" ht="13" x14ac:dyDescent="0.3">
      <c r="A30" s="2"/>
      <c r="B30" s="90" t="s">
        <v>19</v>
      </c>
      <c r="C30" s="60"/>
      <c r="D30" s="59"/>
      <c r="E30" s="59"/>
      <c r="F30" s="22"/>
      <c r="G30" s="22"/>
      <c r="H30" s="61"/>
      <c r="I30" s="59"/>
      <c r="J30" s="59"/>
      <c r="K30" s="59"/>
      <c r="L30" s="23" t="s">
        <v>6</v>
      </c>
      <c r="M30" s="31" t="str">
        <f>IF(SUM(M10:M29)&gt;0,SUM(M10:M29),"")</f>
        <v/>
      </c>
    </row>
    <row r="31" spans="1:13" ht="20.149999999999999" customHeight="1" x14ac:dyDescent="0.3">
      <c r="A31" s="2"/>
      <c r="B31" s="91"/>
      <c r="C31" s="81"/>
      <c r="D31" s="81"/>
      <c r="E31" s="81"/>
      <c r="F31" s="19"/>
      <c r="G31" s="32" t="s">
        <v>20</v>
      </c>
      <c r="H31" s="81"/>
      <c r="I31" s="81"/>
      <c r="J31" s="81"/>
      <c r="K31" s="81"/>
      <c r="L31" s="19"/>
      <c r="M31" s="25"/>
    </row>
    <row r="32" spans="1:13" ht="10" customHeight="1" x14ac:dyDescent="0.3">
      <c r="A32" s="2"/>
      <c r="B32" s="49"/>
      <c r="C32" s="19"/>
      <c r="D32" s="19"/>
      <c r="E32" s="19"/>
      <c r="F32" s="19"/>
      <c r="G32" s="32"/>
      <c r="H32" s="19"/>
      <c r="I32" s="19"/>
      <c r="J32" s="19"/>
      <c r="K32" s="19"/>
      <c r="L32" s="19"/>
      <c r="M32" s="25"/>
    </row>
    <row r="33" spans="1:13" ht="20.149999999999999" customHeight="1" x14ac:dyDescent="0.3">
      <c r="A33" s="2"/>
      <c r="B33" s="50"/>
      <c r="C33" s="51" t="s">
        <v>24</v>
      </c>
      <c r="D33" s="62"/>
      <c r="E33" s="51" t="s">
        <v>23</v>
      </c>
      <c r="F33" s="74"/>
      <c r="G33" s="75"/>
      <c r="H33" s="51" t="s">
        <v>21</v>
      </c>
      <c r="I33" s="74"/>
      <c r="J33" s="75"/>
      <c r="K33" s="75"/>
      <c r="L33" s="8"/>
      <c r="M33" s="54" t="s">
        <v>2</v>
      </c>
    </row>
    <row r="34" spans="1:13" ht="10" customHeight="1" x14ac:dyDescent="0.3">
      <c r="A34" s="2"/>
      <c r="B34" s="52"/>
      <c r="C34" s="24"/>
      <c r="D34" s="24"/>
      <c r="E34" s="24"/>
      <c r="F34" s="24"/>
      <c r="G34" s="24"/>
      <c r="H34" s="24"/>
      <c r="I34" s="24"/>
      <c r="J34" s="24"/>
      <c r="K34" s="24"/>
      <c r="L34" s="38"/>
      <c r="M34" s="55" t="s">
        <v>13</v>
      </c>
    </row>
    <row r="35" spans="1:13" ht="20.149999999999999" customHeight="1" x14ac:dyDescent="0.3">
      <c r="A35" s="2"/>
      <c r="B35" s="50" t="s">
        <v>25</v>
      </c>
      <c r="C35" s="37"/>
      <c r="D35" s="37"/>
      <c r="E35" s="24"/>
      <c r="F35" s="24"/>
      <c r="G35" s="24"/>
      <c r="H35" s="24"/>
      <c r="I35" s="24"/>
      <c r="J35" s="24"/>
      <c r="K35" s="24"/>
      <c r="L35" s="26"/>
      <c r="M35" s="56"/>
    </row>
    <row r="36" spans="1:13" ht="13" x14ac:dyDescent="0.3">
      <c r="A36" s="2"/>
      <c r="B36" s="50"/>
      <c r="C36" s="39"/>
      <c r="D36" s="39"/>
      <c r="E36" s="24"/>
      <c r="F36" s="24"/>
      <c r="G36" s="24"/>
      <c r="H36" s="24"/>
      <c r="I36" s="24"/>
      <c r="J36" s="24"/>
      <c r="K36" s="24"/>
      <c r="L36" s="26"/>
      <c r="M36" s="57" t="s">
        <v>14</v>
      </c>
    </row>
    <row r="37" spans="1:13" ht="20.149999999999999" customHeight="1" x14ac:dyDescent="0.3">
      <c r="A37" s="2"/>
      <c r="B37" s="20" t="s">
        <v>7</v>
      </c>
      <c r="C37" s="66"/>
      <c r="D37" s="67"/>
      <c r="E37" s="26"/>
      <c r="F37" s="13" t="s">
        <v>8</v>
      </c>
      <c r="G37" s="65"/>
      <c r="H37" s="65"/>
      <c r="I37" s="65"/>
      <c r="J37" s="65"/>
      <c r="K37" s="65"/>
      <c r="L37" s="26"/>
      <c r="M37" s="57"/>
    </row>
    <row r="38" spans="1:13" x14ac:dyDescent="0.25">
      <c r="A38" s="2"/>
      <c r="B38" s="27"/>
      <c r="C38" s="9"/>
      <c r="D38" s="9"/>
      <c r="E38" s="9"/>
      <c r="F38" s="9"/>
      <c r="G38" s="9"/>
      <c r="H38" s="9"/>
      <c r="I38" s="9"/>
      <c r="J38" s="9"/>
      <c r="K38" s="9"/>
      <c r="L38" s="9"/>
      <c r="M38" s="58"/>
    </row>
  </sheetData>
  <mergeCells count="39">
    <mergeCell ref="B30:B31"/>
    <mergeCell ref="C3:D4"/>
    <mergeCell ref="G3:J4"/>
    <mergeCell ref="B3:B4"/>
    <mergeCell ref="E3:F4"/>
    <mergeCell ref="K3:K4"/>
    <mergeCell ref="C6:D6"/>
    <mergeCell ref="G6:I6"/>
    <mergeCell ref="K6:M6"/>
    <mergeCell ref="C31:E31"/>
    <mergeCell ref="H31:K31"/>
    <mergeCell ref="L3:M4"/>
    <mergeCell ref="C8:M8"/>
    <mergeCell ref="C9:K9"/>
    <mergeCell ref="C10:K10"/>
    <mergeCell ref="C25:K25"/>
    <mergeCell ref="C24:K24"/>
    <mergeCell ref="F33:G33"/>
    <mergeCell ref="I33:K33"/>
    <mergeCell ref="C14:K14"/>
    <mergeCell ref="C18:K18"/>
    <mergeCell ref="C26:K26"/>
    <mergeCell ref="C27:K27"/>
    <mergeCell ref="E1:I1"/>
    <mergeCell ref="G37:K37"/>
    <mergeCell ref="C37:D37"/>
    <mergeCell ref="C12:K12"/>
    <mergeCell ref="C11:K11"/>
    <mergeCell ref="C17:K17"/>
    <mergeCell ref="C16:K16"/>
    <mergeCell ref="C15:K15"/>
    <mergeCell ref="C13:K13"/>
    <mergeCell ref="C28:K28"/>
    <mergeCell ref="C29:K29"/>
    <mergeCell ref="C19:K19"/>
    <mergeCell ref="C20:K20"/>
    <mergeCell ref="C21:K21"/>
    <mergeCell ref="C22:K22"/>
    <mergeCell ref="C23:K23"/>
  </mergeCells>
  <phoneticPr fontId="0" type="noConversion"/>
  <dataValidations disablePrompts="1" count="1">
    <dataValidation allowBlank="1" showInputMessage="1" errorTitle="Fine Print" promptTitle="Fine Print" prompt="Type any fine print (disclaimers, reimbursement policy, etc.) here. If you do not wish to include any fine print information on your printed expense statement, click on the box and use Edit|Clear|Contents to delete the 'Insert Fine Print Here' text." sqref="M5" xr:uid="{00000000-0002-0000-0000-000000000000}"/>
  </dataValidations>
  <printOptions horizontalCentered="1" verticalCentered="1"/>
  <pageMargins left="0.19685039370078741" right="0.19685039370078741" top="0.39370078740157483" bottom="0.39370078740157483" header="0.39370078740157483" footer="0.39370078740157483"/>
  <pageSetup paperSize="9" orientation="landscape" r:id="rId1"/>
  <headerFooter alignWithMargins="0">
    <oddFooter>&amp;L&amp;F</oddFooter>
  </headerFooter>
  <customProperties>
    <customPr name="DVSECTION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V3"/>
  <sheetViews>
    <sheetView workbookViewId="0">
      <selection activeCell="DR3" sqref="DR3"/>
    </sheetView>
  </sheetViews>
  <sheetFormatPr defaultRowHeight="12.5" x14ac:dyDescent="0.25"/>
  <sheetData>
    <row r="1" spans="1:256" x14ac:dyDescent="0.25">
      <c r="A1" t="e">
        <f>IF('District PaymentExpenses Form'!#REF!,"AAAAAGb9yAA=",0)</f>
        <v>#REF!</v>
      </c>
      <c r="B1" t="e">
        <f>AND('District PaymentExpenses Form'!#REF!,"AAAAAGb9yAE=")</f>
        <v>#REF!</v>
      </c>
      <c r="C1" t="e">
        <f>AND('District PaymentExpenses Form'!#REF!,"AAAAAGb9yAI=")</f>
        <v>#REF!</v>
      </c>
      <c r="D1" t="e">
        <f>AND('District PaymentExpenses Form'!#REF!,"AAAAAGb9yAM=")</f>
        <v>#REF!</v>
      </c>
      <c r="E1" t="e">
        <f>AND('District PaymentExpenses Form'!#REF!,"AAAAAGb9yAQ=")</f>
        <v>#REF!</v>
      </c>
      <c r="F1" t="e">
        <f>AND('District PaymentExpenses Form'!#REF!,"AAAAAGb9yAU=")</f>
        <v>#REF!</v>
      </c>
      <c r="G1" t="e">
        <f>AND('District PaymentExpenses Form'!#REF!,"AAAAAGb9yAY=")</f>
        <v>#REF!</v>
      </c>
      <c r="H1" t="e">
        <f>AND('District PaymentExpenses Form'!#REF!,"AAAAAGb9yAc=")</f>
        <v>#REF!</v>
      </c>
      <c r="I1" t="e">
        <f>AND('District PaymentExpenses Form'!#REF!,"AAAAAGb9yAg=")</f>
        <v>#REF!</v>
      </c>
      <c r="J1" t="e">
        <f>AND('District PaymentExpenses Form'!#REF!,"AAAAAGb9yAk=")</f>
        <v>#REF!</v>
      </c>
      <c r="K1" t="e">
        <f>AND('District PaymentExpenses Form'!#REF!,"AAAAAGb9yAo=")</f>
        <v>#REF!</v>
      </c>
      <c r="L1" t="e">
        <f>AND('District PaymentExpenses Form'!#REF!,"AAAAAGb9yAs=")</f>
        <v>#REF!</v>
      </c>
      <c r="M1" t="e">
        <f>AND('District PaymentExpenses Form'!#REF!,"AAAAAGb9yAw=")</f>
        <v>#REF!</v>
      </c>
      <c r="N1" t="e">
        <f>AND('District PaymentExpenses Form'!#REF!,"AAAAAGb9yA0=")</f>
        <v>#REF!</v>
      </c>
      <c r="O1" t="e">
        <f>AND('District PaymentExpenses Form'!#REF!,"AAAAAGb9yA4=")</f>
        <v>#REF!</v>
      </c>
      <c r="P1" t="e">
        <f>AND('District PaymentExpenses Form'!#REF!,"AAAAAGb9yA8=")</f>
        <v>#REF!</v>
      </c>
      <c r="Q1" t="e">
        <f>AND('District PaymentExpenses Form'!#REF!,"AAAAAGb9yBA=")</f>
        <v>#REF!</v>
      </c>
      <c r="R1" t="e">
        <f>IF('District PaymentExpenses Form'!#REF!,"AAAAAGb9yBE=",0)</f>
        <v>#REF!</v>
      </c>
      <c r="S1" t="e">
        <f>AND('District PaymentExpenses Form'!#REF!,"AAAAAGb9yBI=")</f>
        <v>#REF!</v>
      </c>
      <c r="T1" t="e">
        <f>AND('District PaymentExpenses Form'!#REF!,"AAAAAGb9yBM=")</f>
        <v>#REF!</v>
      </c>
      <c r="U1" t="e">
        <f>AND('District PaymentExpenses Form'!#REF!,"AAAAAGb9yBQ=")</f>
        <v>#REF!</v>
      </c>
      <c r="V1" t="e">
        <f>AND('District PaymentExpenses Form'!#REF!,"AAAAAGb9yBU=")</f>
        <v>#REF!</v>
      </c>
      <c r="W1" t="e">
        <f>AND('District PaymentExpenses Form'!#REF!,"AAAAAGb9yBY=")</f>
        <v>#REF!</v>
      </c>
      <c r="X1" t="e">
        <f>AND('District PaymentExpenses Form'!#REF!,"AAAAAGb9yBc=")</f>
        <v>#REF!</v>
      </c>
      <c r="Y1" t="e">
        <f>AND('District PaymentExpenses Form'!#REF!,"AAAAAGb9yBg=")</f>
        <v>#REF!</v>
      </c>
      <c r="Z1" t="e">
        <f>AND('District PaymentExpenses Form'!#REF!,"AAAAAGb9yBk=")</f>
        <v>#REF!</v>
      </c>
      <c r="AA1" t="e">
        <f>AND('District PaymentExpenses Form'!#REF!,"AAAAAGb9yBo=")</f>
        <v>#REF!</v>
      </c>
      <c r="AB1" t="e">
        <f>AND('District PaymentExpenses Form'!#REF!,"AAAAAGb9yBs=")</f>
        <v>#REF!</v>
      </c>
      <c r="AC1" t="e">
        <f>AND('District PaymentExpenses Form'!#REF!,"AAAAAGb9yBw=")</f>
        <v>#REF!</v>
      </c>
      <c r="AD1" t="e">
        <f>AND('District PaymentExpenses Form'!#REF!,"AAAAAGb9yB0=")</f>
        <v>#REF!</v>
      </c>
      <c r="AE1" t="e">
        <f>AND('District PaymentExpenses Form'!#REF!,"AAAAAGb9yB4=")</f>
        <v>#REF!</v>
      </c>
      <c r="AF1" t="e">
        <f>AND('District PaymentExpenses Form'!#REF!,"AAAAAGb9yB8=")</f>
        <v>#REF!</v>
      </c>
      <c r="AG1" t="e">
        <f>AND('District PaymentExpenses Form'!#REF!,"AAAAAGb9yCA=")</f>
        <v>#REF!</v>
      </c>
      <c r="AH1" t="e">
        <f>AND('District PaymentExpenses Form'!#REF!,"AAAAAGb9yCE=")</f>
        <v>#REF!</v>
      </c>
      <c r="AI1">
        <f>IF('District PaymentExpenses Form'!1:1,"AAAAAGb9yCI=",0)</f>
        <v>0</v>
      </c>
      <c r="AJ1" t="e">
        <f>AND('District PaymentExpenses Form'!#REF!,"AAAAAGb9yCM=")</f>
        <v>#REF!</v>
      </c>
      <c r="AK1" t="e">
        <f>AND('District PaymentExpenses Form'!A1,"AAAAAGb9yCQ=")</f>
        <v>#VALUE!</v>
      </c>
      <c r="AL1" t="e">
        <f>AND('District PaymentExpenses Form'!B1,"AAAAAGb9yCU=")</f>
        <v>#VALUE!</v>
      </c>
      <c r="AM1" t="e">
        <f>AND('District PaymentExpenses Form'!C1,"AAAAAGb9yCY=")</f>
        <v>#VALUE!</v>
      </c>
      <c r="AN1" t="e">
        <f>AND('District PaymentExpenses Form'!#REF!,"AAAAAGb9yCc=")</f>
        <v>#REF!</v>
      </c>
      <c r="AO1" t="e">
        <f>AND('District PaymentExpenses Form'!#REF!,"AAAAAGb9yCg=")</f>
        <v>#REF!</v>
      </c>
      <c r="AP1" t="e">
        <f>AND('District PaymentExpenses Form'!#REF!,"AAAAAGb9yCk=")</f>
        <v>#REF!</v>
      </c>
      <c r="AQ1" t="e">
        <f>AND('District PaymentExpenses Form'!#REF!,"AAAAAGb9yCo=")</f>
        <v>#REF!</v>
      </c>
      <c r="AR1" t="e">
        <f>AND('District PaymentExpenses Form'!I1,"AAAAAGb9yCs=")</f>
        <v>#VALUE!</v>
      </c>
      <c r="AS1" t="e">
        <f>AND('District PaymentExpenses Form'!J1,"AAAAAGb9yCw=")</f>
        <v>#VALUE!</v>
      </c>
      <c r="AT1" t="e">
        <f>AND('District PaymentExpenses Form'!K1,"AAAAAGb9yC0=")</f>
        <v>#VALUE!</v>
      </c>
      <c r="AU1" t="e">
        <f>AND('District PaymentExpenses Form'!#REF!,"AAAAAGb9yC4=")</f>
        <v>#REF!</v>
      </c>
      <c r="AV1" t="e">
        <f>AND('District PaymentExpenses Form'!M1,"AAAAAGb9yC8=")</f>
        <v>#VALUE!</v>
      </c>
      <c r="AW1" t="e">
        <f>AND('District PaymentExpenses Form'!#REF!,"AAAAAGb9yDA=")</f>
        <v>#REF!</v>
      </c>
      <c r="AX1" t="e">
        <f>AND('District PaymentExpenses Form'!#REF!,"AAAAAGb9yDE=")</f>
        <v>#REF!</v>
      </c>
      <c r="AY1" t="e">
        <f>AND('District PaymentExpenses Form'!#REF!,"AAAAAGb9yDI=")</f>
        <v>#REF!</v>
      </c>
      <c r="AZ1" t="e">
        <f>IF('District PaymentExpenses Form'!#REF!,"AAAAAGb9yDM=",0)</f>
        <v>#REF!</v>
      </c>
      <c r="BA1" t="e">
        <f>AND('District PaymentExpenses Form'!#REF!,"AAAAAGb9yDQ=")</f>
        <v>#REF!</v>
      </c>
      <c r="BB1" t="e">
        <f>AND('District PaymentExpenses Form'!#REF!,"AAAAAGb9yDU=")</f>
        <v>#REF!</v>
      </c>
      <c r="BC1" t="e">
        <f>AND('District PaymentExpenses Form'!#REF!,"AAAAAGb9yDY=")</f>
        <v>#REF!</v>
      </c>
      <c r="BD1" t="e">
        <f>AND('District PaymentExpenses Form'!#REF!,"AAAAAGb9yDc=")</f>
        <v>#REF!</v>
      </c>
      <c r="BE1" t="e">
        <f>AND('District PaymentExpenses Form'!B3,"AAAAAGb9yDg=")</f>
        <v>#VALUE!</v>
      </c>
      <c r="BF1" t="e">
        <f>AND('District PaymentExpenses Form'!E1,"AAAAAGb9yDk=")</f>
        <v>#VALUE!</v>
      </c>
      <c r="BG1" t="e">
        <f>AND('District PaymentExpenses Form'!#REF!,"AAAAAGb9yDo=")</f>
        <v>#REF!</v>
      </c>
      <c r="BH1" t="e">
        <f>AND('District PaymentExpenses Form'!#REF!,"AAAAAGb9yDs=")</f>
        <v>#REF!</v>
      </c>
      <c r="BI1" t="e">
        <f>AND('District PaymentExpenses Form'!#REF!,"AAAAAGb9yDw=")</f>
        <v>#REF!</v>
      </c>
      <c r="BJ1" t="e">
        <f>AND('District PaymentExpenses Form'!#REF!,"AAAAAGb9yD0=")</f>
        <v>#REF!</v>
      </c>
      <c r="BK1" t="e">
        <f>AND('District PaymentExpenses Form'!#REF!,"AAAAAGb9yD4=")</f>
        <v>#REF!</v>
      </c>
      <c r="BL1" t="e">
        <f>AND('District PaymentExpenses Form'!#REF!,"AAAAAGb9yD8=")</f>
        <v>#REF!</v>
      </c>
      <c r="BM1" t="e">
        <f>AND('District PaymentExpenses Form'!#REF!,"AAAAAGb9yEA=")</f>
        <v>#REF!</v>
      </c>
      <c r="BN1" t="e">
        <f>AND('District PaymentExpenses Form'!#REF!,"AAAAAGb9yEE=")</f>
        <v>#REF!</v>
      </c>
      <c r="BO1" t="e">
        <f>AND('District PaymentExpenses Form'!#REF!,"AAAAAGb9yEI=")</f>
        <v>#REF!</v>
      </c>
      <c r="BP1" t="e">
        <f>AND('District PaymentExpenses Form'!#REF!,"AAAAAGb9yEM=")</f>
        <v>#REF!</v>
      </c>
      <c r="BQ1" t="e">
        <f>IF('District PaymentExpenses Form'!#REF!,"AAAAAGb9yEQ=",0)</f>
        <v>#REF!</v>
      </c>
      <c r="BR1" t="e">
        <f>AND('District PaymentExpenses Form'!#REF!,"AAAAAGb9yEU=")</f>
        <v>#REF!</v>
      </c>
      <c r="BS1" t="e">
        <f>AND('District PaymentExpenses Form'!#REF!,"AAAAAGb9yEY=")</f>
        <v>#REF!</v>
      </c>
      <c r="BT1" t="e">
        <f>AND('District PaymentExpenses Form'!L1,"AAAAAGb9yEc=")</f>
        <v>#VALUE!</v>
      </c>
      <c r="BU1" t="e">
        <f>AND('District PaymentExpenses Form'!#REF!,"AAAAAGb9yEg=")</f>
        <v>#REF!</v>
      </c>
      <c r="BV1" t="e">
        <f>AND('District PaymentExpenses Form'!#REF!,"AAAAAGb9yEk=")</f>
        <v>#REF!</v>
      </c>
      <c r="BW1" t="e">
        <f>AND('District PaymentExpenses Form'!#REF!,"AAAAAGb9yEo=")</f>
        <v>#REF!</v>
      </c>
      <c r="BX1" t="e">
        <f>AND('District PaymentExpenses Form'!G1,"AAAAAGb9yEs=")</f>
        <v>#VALUE!</v>
      </c>
      <c r="BY1" t="e">
        <f>AND('District PaymentExpenses Form'!H1,"AAAAAGb9yEw=")</f>
        <v>#VALUE!</v>
      </c>
      <c r="BZ1" t="e">
        <f>AND('District PaymentExpenses Form'!#REF!,"AAAAAGb9yE0=")</f>
        <v>#REF!</v>
      </c>
      <c r="CA1" t="e">
        <f>AND('District PaymentExpenses Form'!#REF!,"AAAAAGb9yE4=")</f>
        <v>#REF!</v>
      </c>
      <c r="CB1" t="e">
        <f>AND('District PaymentExpenses Form'!#REF!,"AAAAAGb9yE8=")</f>
        <v>#REF!</v>
      </c>
      <c r="CC1" t="e">
        <f>AND('District PaymentExpenses Form'!#REF!,"AAAAAGb9yFA=")</f>
        <v>#REF!</v>
      </c>
      <c r="CD1" t="e">
        <f>AND('District PaymentExpenses Form'!#REF!,"AAAAAGb9yFE=")</f>
        <v>#REF!</v>
      </c>
      <c r="CE1" t="e">
        <f>AND('District PaymentExpenses Form'!#REF!,"AAAAAGb9yFI=")</f>
        <v>#REF!</v>
      </c>
      <c r="CF1" t="e">
        <f>AND('District PaymentExpenses Form'!#REF!,"AAAAAGb9yFM=")</f>
        <v>#REF!</v>
      </c>
      <c r="CG1" t="e">
        <f>AND('District PaymentExpenses Form'!#REF!,"AAAAAGb9yFQ=")</f>
        <v>#REF!</v>
      </c>
      <c r="CH1" t="e">
        <f>IF('District PaymentExpenses Form'!#REF!,"AAAAAGb9yFU=",0)</f>
        <v>#REF!</v>
      </c>
      <c r="CI1" t="e">
        <f>AND('District PaymentExpenses Form'!#REF!,"AAAAAGb9yFY=")</f>
        <v>#REF!</v>
      </c>
      <c r="CJ1" t="e">
        <f>AND('District PaymentExpenses Form'!#REF!,"AAAAAGb9yFc=")</f>
        <v>#REF!</v>
      </c>
      <c r="CK1" t="e">
        <f>AND('District PaymentExpenses Form'!#REF!,"AAAAAGb9yFg=")</f>
        <v>#REF!</v>
      </c>
      <c r="CL1" t="e">
        <f>AND('District PaymentExpenses Form'!#REF!,"AAAAAGb9yFk=")</f>
        <v>#REF!</v>
      </c>
      <c r="CM1" t="e">
        <f>AND('District PaymentExpenses Form'!K3,"AAAAAGb9yFo=")</f>
        <v>#VALUE!</v>
      </c>
      <c r="CN1" t="e">
        <f>AND('District PaymentExpenses Form'!#REF!,"AAAAAGb9yFs=")</f>
        <v>#REF!</v>
      </c>
      <c r="CO1" t="e">
        <f>AND('District PaymentExpenses Form'!#REF!,"AAAAAGb9yFw=")</f>
        <v>#REF!</v>
      </c>
      <c r="CP1" t="e">
        <f>AND('District PaymentExpenses Form'!#REF!,"AAAAAGb9yF0=")</f>
        <v>#REF!</v>
      </c>
      <c r="CQ1" t="e">
        <f>AND('District PaymentExpenses Form'!#REF!,"AAAAAGb9yF4=")</f>
        <v>#REF!</v>
      </c>
      <c r="CR1" t="e">
        <f>AND('District PaymentExpenses Form'!#REF!,"AAAAAGb9yF8=")</f>
        <v>#REF!</v>
      </c>
      <c r="CS1" t="e">
        <f>AND('District PaymentExpenses Form'!#REF!,"AAAAAGb9yGA=")</f>
        <v>#REF!</v>
      </c>
      <c r="CT1" t="e">
        <f>AND('District PaymentExpenses Form'!#REF!,"AAAAAGb9yGE=")</f>
        <v>#REF!</v>
      </c>
      <c r="CU1" t="e">
        <f>AND('District PaymentExpenses Form'!#REF!,"AAAAAGb9yGI=")</f>
        <v>#REF!</v>
      </c>
      <c r="CV1" t="e">
        <f>AND('District PaymentExpenses Form'!#REF!,"AAAAAGb9yGM=")</f>
        <v>#REF!</v>
      </c>
      <c r="CW1" t="e">
        <f>AND('District PaymentExpenses Form'!#REF!,"AAAAAGb9yGQ=")</f>
        <v>#REF!</v>
      </c>
      <c r="CX1" t="e">
        <f>AND('District PaymentExpenses Form'!#REF!,"AAAAAGb9yGU=")</f>
        <v>#REF!</v>
      </c>
      <c r="CY1" t="e">
        <f>IF('District PaymentExpenses Form'!#REF!,"AAAAAGb9yGY=",0)</f>
        <v>#REF!</v>
      </c>
      <c r="CZ1" t="e">
        <f>AND('District PaymentExpenses Form'!#REF!,"AAAAAGb9yGc=")</f>
        <v>#REF!</v>
      </c>
      <c r="DA1" t="e">
        <f>AND('District PaymentExpenses Form'!#REF!,"AAAAAGb9yGg=")</f>
        <v>#REF!</v>
      </c>
      <c r="DB1" t="e">
        <f>AND('District PaymentExpenses Form'!#REF!,"AAAAAGb9yGk=")</f>
        <v>#REF!</v>
      </c>
      <c r="DC1" t="e">
        <f>AND('District PaymentExpenses Form'!#REF!,"AAAAAGb9yGo=")</f>
        <v>#REF!</v>
      </c>
      <c r="DD1" t="e">
        <f>AND('District PaymentExpenses Form'!#REF!,"AAAAAGb9yGs=")</f>
        <v>#REF!</v>
      </c>
      <c r="DE1" t="e">
        <f>AND('District PaymentExpenses Form'!#REF!,"AAAAAGb9yGw=")</f>
        <v>#REF!</v>
      </c>
      <c r="DF1" t="e">
        <f>AND('District PaymentExpenses Form'!#REF!,"AAAAAGb9yG0=")</f>
        <v>#REF!</v>
      </c>
      <c r="DG1" t="e">
        <f>AND('District PaymentExpenses Form'!#REF!,"AAAAAGb9yG4=")</f>
        <v>#REF!</v>
      </c>
      <c r="DH1" t="e">
        <f>AND('District PaymentExpenses Form'!#REF!,"AAAAAGb9yG8=")</f>
        <v>#REF!</v>
      </c>
      <c r="DI1" t="e">
        <f>AND('District PaymentExpenses Form'!#REF!,"AAAAAGb9yHA=")</f>
        <v>#REF!</v>
      </c>
      <c r="DJ1" t="e">
        <f>AND('District PaymentExpenses Form'!#REF!,"AAAAAGb9yHE=")</f>
        <v>#REF!</v>
      </c>
      <c r="DK1" t="e">
        <f>AND('District PaymentExpenses Form'!#REF!,"AAAAAGb9yHI=")</f>
        <v>#REF!</v>
      </c>
      <c r="DL1" t="e">
        <f>AND('District PaymentExpenses Form'!#REF!,"AAAAAGb9yHM=")</f>
        <v>#REF!</v>
      </c>
      <c r="DM1" t="e">
        <f>AND('District PaymentExpenses Form'!#REF!,"AAAAAGb9yHQ=")</f>
        <v>#REF!</v>
      </c>
      <c r="DN1" t="e">
        <f>AND('District PaymentExpenses Form'!#REF!,"AAAAAGb9yHU=")</f>
        <v>#REF!</v>
      </c>
      <c r="DO1" t="e">
        <f>AND('District PaymentExpenses Form'!#REF!,"AAAAAGb9yHY=")</f>
        <v>#REF!</v>
      </c>
      <c r="DP1" t="e">
        <f>IF('District PaymentExpenses Form'!#REF!,"AAAAAGb9yHc=",0)</f>
        <v>#REF!</v>
      </c>
      <c r="DQ1" t="e">
        <f>AND('District PaymentExpenses Form'!#REF!,"AAAAAGb9yHg=")</f>
        <v>#REF!</v>
      </c>
      <c r="DR1" t="e">
        <f>AND('District PaymentExpenses Form'!#REF!,"AAAAAGb9yHk=")</f>
        <v>#REF!</v>
      </c>
      <c r="DS1" t="e">
        <f>AND('District PaymentExpenses Form'!#REF!,"AAAAAGb9yHo=")</f>
        <v>#REF!</v>
      </c>
      <c r="DT1" t="e">
        <f>AND('District PaymentExpenses Form'!#REF!,"AAAAAGb9yHs=")</f>
        <v>#REF!</v>
      </c>
      <c r="DU1" t="e">
        <f>AND('District PaymentExpenses Form'!#REF!,"AAAAAGb9yHw=")</f>
        <v>#REF!</v>
      </c>
      <c r="DV1" t="e">
        <f>AND('District PaymentExpenses Form'!#REF!,"AAAAAGb9yH0=")</f>
        <v>#REF!</v>
      </c>
      <c r="DW1" t="e">
        <f>AND('District PaymentExpenses Form'!#REF!,"AAAAAGb9yH4=")</f>
        <v>#REF!</v>
      </c>
      <c r="DX1" t="e">
        <f>AND('District PaymentExpenses Form'!#REF!,"AAAAAGb9yH8=")</f>
        <v>#REF!</v>
      </c>
      <c r="DY1" t="e">
        <f>AND('District PaymentExpenses Form'!#REF!,"AAAAAGb9yIA=")</f>
        <v>#REF!</v>
      </c>
      <c r="DZ1" t="e">
        <f>AND('District PaymentExpenses Form'!#REF!,"AAAAAGb9yIE=")</f>
        <v>#REF!</v>
      </c>
      <c r="EA1" t="e">
        <f>AND('District PaymentExpenses Form'!#REF!,"AAAAAGb9yII=")</f>
        <v>#REF!</v>
      </c>
      <c r="EB1" t="e">
        <f>AND('District PaymentExpenses Form'!#REF!,"AAAAAGb9yIM=")</f>
        <v>#REF!</v>
      </c>
      <c r="EC1" t="e">
        <f>AND('District PaymentExpenses Form'!#REF!,"AAAAAGb9yIQ=")</f>
        <v>#REF!</v>
      </c>
      <c r="ED1" t="e">
        <f>AND('District PaymentExpenses Form'!#REF!,"AAAAAGb9yIU=")</f>
        <v>#REF!</v>
      </c>
      <c r="EE1" t="e">
        <f>AND('District PaymentExpenses Form'!#REF!,"AAAAAGb9yIY=")</f>
        <v>#REF!</v>
      </c>
      <c r="EF1" t="e">
        <f>AND('District PaymentExpenses Form'!#REF!,"AAAAAGb9yIc=")</f>
        <v>#REF!</v>
      </c>
      <c r="EG1">
        <f>IF('District PaymentExpenses Form'!5:5,"AAAAAGb9yIg=",0)</f>
        <v>0</v>
      </c>
      <c r="EH1" t="e">
        <f>AND('District PaymentExpenses Form'!#REF!,"AAAAAGb9yIk=")</f>
        <v>#REF!</v>
      </c>
      <c r="EI1" t="e">
        <f>AND('District PaymentExpenses Form'!A5,"AAAAAGb9yIo=")</f>
        <v>#VALUE!</v>
      </c>
      <c r="EJ1" t="e">
        <f>AND('District PaymentExpenses Form'!B5,"AAAAAGb9yIs=")</f>
        <v>#VALUE!</v>
      </c>
      <c r="EK1" t="e">
        <f>AND('District PaymentExpenses Form'!C5,"AAAAAGb9yIw=")</f>
        <v>#VALUE!</v>
      </c>
      <c r="EL1" t="e">
        <f>AND('District PaymentExpenses Form'!E5,"AAAAAGb9yI0=")</f>
        <v>#VALUE!</v>
      </c>
      <c r="EM1" t="e">
        <f>AND('District PaymentExpenses Form'!F5,"AAAAAGb9yI4=")</f>
        <v>#VALUE!</v>
      </c>
      <c r="EN1" t="e">
        <f>AND('District PaymentExpenses Form'!G5,"AAAAAGb9yI8=")</f>
        <v>#VALUE!</v>
      </c>
      <c r="EO1" t="e">
        <f>AND('District PaymentExpenses Form'!H5,"AAAAAGb9yJA=")</f>
        <v>#VALUE!</v>
      </c>
      <c r="EP1" t="e">
        <f>AND('District PaymentExpenses Form'!I5,"AAAAAGb9yJE=")</f>
        <v>#VALUE!</v>
      </c>
      <c r="EQ1" t="e">
        <f>AND('District PaymentExpenses Form'!J5,"AAAAAGb9yJI=")</f>
        <v>#VALUE!</v>
      </c>
      <c r="ER1" t="e">
        <f>AND('District PaymentExpenses Form'!K5,"AAAAAGb9yJM=")</f>
        <v>#VALUE!</v>
      </c>
      <c r="ES1" t="e">
        <f>AND('District PaymentExpenses Form'!L5,"AAAAAGb9yJQ=")</f>
        <v>#VALUE!</v>
      </c>
      <c r="ET1" t="e">
        <f>AND('District PaymentExpenses Form'!M5,"AAAAAGb9yJU=")</f>
        <v>#VALUE!</v>
      </c>
      <c r="EU1" t="e">
        <f>AND('District PaymentExpenses Form'!#REF!,"AAAAAGb9yJY=")</f>
        <v>#REF!</v>
      </c>
      <c r="EV1" t="e">
        <f>AND('District PaymentExpenses Form'!#REF!,"AAAAAGb9yJc=")</f>
        <v>#REF!</v>
      </c>
      <c r="EW1" t="e">
        <f>AND('District PaymentExpenses Form'!#REF!,"AAAAAGb9yJg=")</f>
        <v>#REF!</v>
      </c>
      <c r="EX1">
        <f>IF('District PaymentExpenses Form'!6:6,"AAAAAGb9yJk=",0)</f>
        <v>0</v>
      </c>
      <c r="EY1" t="e">
        <f>AND('District PaymentExpenses Form'!#REF!,"AAAAAGb9yJo=")</f>
        <v>#REF!</v>
      </c>
      <c r="EZ1" t="e">
        <f>AND('District PaymentExpenses Form'!A6,"AAAAAGb9yJs=")</f>
        <v>#VALUE!</v>
      </c>
      <c r="FA1" t="e">
        <f>AND('District PaymentExpenses Form'!B6,"AAAAAGb9yJw=")</f>
        <v>#VALUE!</v>
      </c>
      <c r="FB1" t="e">
        <f>AND('District PaymentExpenses Form'!C6,"AAAAAGb9yJ0=")</f>
        <v>#VALUE!</v>
      </c>
      <c r="FC1" t="e">
        <f>AND('District PaymentExpenses Form'!E6,"AAAAAGb9yJ4=")</f>
        <v>#VALUE!</v>
      </c>
      <c r="FD1" t="e">
        <f>AND('District PaymentExpenses Form'!F6,"AAAAAGb9yJ8=")</f>
        <v>#VALUE!</v>
      </c>
      <c r="FE1" t="e">
        <f>AND('District PaymentExpenses Form'!G6,"AAAAAGb9yKA=")</f>
        <v>#VALUE!</v>
      </c>
      <c r="FF1" t="e">
        <f>AND('District PaymentExpenses Form'!H6,"AAAAAGb9yKE=")</f>
        <v>#VALUE!</v>
      </c>
      <c r="FG1" t="e">
        <f>AND('District PaymentExpenses Form'!I6,"AAAAAGb9yKI=")</f>
        <v>#VALUE!</v>
      </c>
      <c r="FH1" t="e">
        <f>AND('District PaymentExpenses Form'!J6,"AAAAAGb9yKM=")</f>
        <v>#VALUE!</v>
      </c>
      <c r="FI1" t="e">
        <f>AND('District PaymentExpenses Form'!K6,"AAAAAGb9yKQ=")</f>
        <v>#VALUE!</v>
      </c>
      <c r="FJ1" t="e">
        <f>AND('District PaymentExpenses Form'!L6,"AAAAAGb9yKU=")</f>
        <v>#VALUE!</v>
      </c>
      <c r="FK1" t="e">
        <f>AND('District PaymentExpenses Form'!M6,"AAAAAGb9yKY=")</f>
        <v>#VALUE!</v>
      </c>
      <c r="FL1" t="e">
        <f>AND('District PaymentExpenses Form'!#REF!,"AAAAAGb9yKc=")</f>
        <v>#REF!</v>
      </c>
      <c r="FM1" t="e">
        <f>AND('District PaymentExpenses Form'!#REF!,"AAAAAGb9yKg=")</f>
        <v>#REF!</v>
      </c>
      <c r="FN1" t="e">
        <f>AND('District PaymentExpenses Form'!#REF!,"AAAAAGb9yKk=")</f>
        <v>#REF!</v>
      </c>
      <c r="FO1">
        <f>IF('District PaymentExpenses Form'!8:8,"AAAAAGb9yKo=",0)</f>
        <v>0</v>
      </c>
      <c r="FP1" t="e">
        <f>AND('District PaymentExpenses Form'!#REF!,"AAAAAGb9yKs=")</f>
        <v>#REF!</v>
      </c>
      <c r="FQ1" t="e">
        <f>AND('District PaymentExpenses Form'!A8,"AAAAAGb9yKw=")</f>
        <v>#VALUE!</v>
      </c>
      <c r="FR1" t="e">
        <f>AND('District PaymentExpenses Form'!B8,"AAAAAGb9yK0=")</f>
        <v>#VALUE!</v>
      </c>
      <c r="FS1" t="e">
        <f>AND('District PaymentExpenses Form'!C8,"AAAAAGb9yK4=")</f>
        <v>#VALUE!</v>
      </c>
      <c r="FT1" t="e">
        <f>AND('District PaymentExpenses Form'!E8,"AAAAAGb9yK8=")</f>
        <v>#VALUE!</v>
      </c>
      <c r="FU1" t="e">
        <f>AND('District PaymentExpenses Form'!F8,"AAAAAGb9yLA=")</f>
        <v>#VALUE!</v>
      </c>
      <c r="FV1" t="e">
        <f>AND('District PaymentExpenses Form'!G8,"AAAAAGb9yLE=")</f>
        <v>#VALUE!</v>
      </c>
      <c r="FW1" t="e">
        <f>AND('District PaymentExpenses Form'!H8,"AAAAAGb9yLI=")</f>
        <v>#VALUE!</v>
      </c>
      <c r="FX1" t="e">
        <f>AND('District PaymentExpenses Form'!I8,"AAAAAGb9yLM=")</f>
        <v>#VALUE!</v>
      </c>
      <c r="FY1" t="e">
        <f>AND('District PaymentExpenses Form'!J8,"AAAAAGb9yLQ=")</f>
        <v>#VALUE!</v>
      </c>
      <c r="FZ1" t="e">
        <f>AND('District PaymentExpenses Form'!K8,"AAAAAGb9yLU=")</f>
        <v>#VALUE!</v>
      </c>
      <c r="GA1" t="e">
        <f>AND('District PaymentExpenses Form'!L8,"AAAAAGb9yLY=")</f>
        <v>#VALUE!</v>
      </c>
      <c r="GB1" t="e">
        <f>AND('District PaymentExpenses Form'!M8,"AAAAAGb9yLc=")</f>
        <v>#VALUE!</v>
      </c>
      <c r="GC1" t="e">
        <f>AND('District PaymentExpenses Form'!#REF!,"AAAAAGb9yLg=")</f>
        <v>#REF!</v>
      </c>
      <c r="GD1" t="e">
        <f>AND('District PaymentExpenses Form'!#REF!,"AAAAAGb9yLk=")</f>
        <v>#REF!</v>
      </c>
      <c r="GE1" t="e">
        <f>AND('District PaymentExpenses Form'!#REF!,"AAAAAGb9yLo=")</f>
        <v>#REF!</v>
      </c>
      <c r="GF1" t="e">
        <f>IF('District PaymentExpenses Form'!#REF!,"AAAAAGb9yLs=",0)</f>
        <v>#REF!</v>
      </c>
      <c r="GG1" t="e">
        <f>AND('District PaymentExpenses Form'!#REF!,"AAAAAGb9yLw=")</f>
        <v>#REF!</v>
      </c>
      <c r="GH1" t="e">
        <f>AND('District PaymentExpenses Form'!#REF!,"AAAAAGb9yL0=")</f>
        <v>#REF!</v>
      </c>
      <c r="GI1" t="e">
        <f>AND('District PaymentExpenses Form'!#REF!,"AAAAAGb9yL4=")</f>
        <v>#REF!</v>
      </c>
      <c r="GJ1" t="e">
        <f>AND('District PaymentExpenses Form'!#REF!,"AAAAAGb9yL8=")</f>
        <v>#REF!</v>
      </c>
      <c r="GK1" t="e">
        <f>AND('District PaymentExpenses Form'!#REF!,"AAAAAGb9yMA=")</f>
        <v>#REF!</v>
      </c>
      <c r="GL1" t="e">
        <f>AND('District PaymentExpenses Form'!#REF!,"AAAAAGb9yME=")</f>
        <v>#REF!</v>
      </c>
      <c r="GM1" t="e">
        <f>AND('District PaymentExpenses Form'!#REF!,"AAAAAGb9yMI=")</f>
        <v>#REF!</v>
      </c>
      <c r="GN1" t="e">
        <f>AND('District PaymentExpenses Form'!#REF!,"AAAAAGb9yMM=")</f>
        <v>#REF!</v>
      </c>
      <c r="GO1" t="e">
        <f>AND('District PaymentExpenses Form'!#REF!,"AAAAAGb9yMQ=")</f>
        <v>#REF!</v>
      </c>
      <c r="GP1" t="e">
        <f>AND('District PaymentExpenses Form'!#REF!,"AAAAAGb9yMU=")</f>
        <v>#REF!</v>
      </c>
      <c r="GQ1" t="e">
        <f>AND('District PaymentExpenses Form'!#REF!,"AAAAAGb9yMY=")</f>
        <v>#REF!</v>
      </c>
      <c r="GR1" t="e">
        <f>AND('District PaymentExpenses Form'!#REF!,"AAAAAGb9yMc=")</f>
        <v>#REF!</v>
      </c>
      <c r="GS1" t="e">
        <f>AND('District PaymentExpenses Form'!#REF!,"AAAAAGb9yMg=")</f>
        <v>#REF!</v>
      </c>
      <c r="GT1" t="e">
        <f>AND('District PaymentExpenses Form'!#REF!,"AAAAAGb9yMk=")</f>
        <v>#REF!</v>
      </c>
      <c r="GU1" t="e">
        <f>AND('District PaymentExpenses Form'!#REF!,"AAAAAGb9yMo=")</f>
        <v>#REF!</v>
      </c>
      <c r="GV1" t="e">
        <f>AND('District PaymentExpenses Form'!#REF!,"AAAAAGb9yMs=")</f>
        <v>#REF!</v>
      </c>
      <c r="GW1" t="e">
        <f>IF('District PaymentExpenses Form'!#REF!,"AAAAAGb9yMw=",0)</f>
        <v>#REF!</v>
      </c>
      <c r="GX1" t="e">
        <f>AND('District PaymentExpenses Form'!#REF!,"AAAAAGb9yM0=")</f>
        <v>#REF!</v>
      </c>
      <c r="GY1" t="e">
        <f>AND('District PaymentExpenses Form'!#REF!,"AAAAAGb9yM4=")</f>
        <v>#REF!</v>
      </c>
      <c r="GZ1" t="e">
        <f>AND('District PaymentExpenses Form'!#REF!,"AAAAAGb9yM8=")</f>
        <v>#REF!</v>
      </c>
      <c r="HA1" t="e">
        <f>AND('District PaymentExpenses Form'!#REF!,"AAAAAGb9yNA=")</f>
        <v>#REF!</v>
      </c>
      <c r="HB1" t="e">
        <f>AND('District PaymentExpenses Form'!#REF!,"AAAAAGb9yNE=")</f>
        <v>#REF!</v>
      </c>
      <c r="HC1" t="e">
        <f>AND('District PaymentExpenses Form'!#REF!,"AAAAAGb9yNI=")</f>
        <v>#REF!</v>
      </c>
      <c r="HD1" t="e">
        <f>AND('District PaymentExpenses Form'!#REF!,"AAAAAGb9yNM=")</f>
        <v>#REF!</v>
      </c>
      <c r="HE1" t="e">
        <f>AND('District PaymentExpenses Form'!#REF!,"AAAAAGb9yNQ=")</f>
        <v>#REF!</v>
      </c>
      <c r="HF1" t="e">
        <f>AND('District PaymentExpenses Form'!#REF!,"AAAAAGb9yNU=")</f>
        <v>#REF!</v>
      </c>
      <c r="HG1" t="e">
        <f>AND('District PaymentExpenses Form'!#REF!,"AAAAAGb9yNY=")</f>
        <v>#REF!</v>
      </c>
      <c r="HH1" t="e">
        <f>AND('District PaymentExpenses Form'!#REF!,"AAAAAGb9yNc=")</f>
        <v>#REF!</v>
      </c>
      <c r="HI1" t="e">
        <f>AND('District PaymentExpenses Form'!#REF!,"AAAAAGb9yNg=")</f>
        <v>#REF!</v>
      </c>
      <c r="HJ1" t="e">
        <f>AND('District PaymentExpenses Form'!#REF!,"AAAAAGb9yNk=")</f>
        <v>#REF!</v>
      </c>
      <c r="HK1" t="e">
        <f>AND('District PaymentExpenses Form'!#REF!,"AAAAAGb9yNo=")</f>
        <v>#REF!</v>
      </c>
      <c r="HL1" t="e">
        <f>AND('District PaymentExpenses Form'!#REF!,"AAAAAGb9yNs=")</f>
        <v>#REF!</v>
      </c>
      <c r="HM1" t="e">
        <f>AND('District PaymentExpenses Form'!#REF!,"AAAAAGb9yNw=")</f>
        <v>#REF!</v>
      </c>
      <c r="HN1" t="e">
        <f>IF('District PaymentExpenses Form'!#REF!,"AAAAAGb9yN0=",0)</f>
        <v>#REF!</v>
      </c>
      <c r="HO1" t="e">
        <f>AND('District PaymentExpenses Form'!#REF!,"AAAAAGb9yN4=")</f>
        <v>#REF!</v>
      </c>
      <c r="HP1" t="e">
        <f>AND('District PaymentExpenses Form'!#REF!,"AAAAAGb9yN8=")</f>
        <v>#REF!</v>
      </c>
      <c r="HQ1" t="e">
        <f>AND('District PaymentExpenses Form'!#REF!,"AAAAAGb9yOA=")</f>
        <v>#REF!</v>
      </c>
      <c r="HR1" t="e">
        <f>AND('District PaymentExpenses Form'!#REF!,"AAAAAGb9yOE=")</f>
        <v>#REF!</v>
      </c>
      <c r="HS1" t="e">
        <f>AND('District PaymentExpenses Form'!#REF!,"AAAAAGb9yOI=")</f>
        <v>#REF!</v>
      </c>
      <c r="HT1" t="e">
        <f>AND('District PaymentExpenses Form'!#REF!,"AAAAAGb9yOM=")</f>
        <v>#REF!</v>
      </c>
      <c r="HU1" t="e">
        <f>AND('District PaymentExpenses Form'!#REF!,"AAAAAGb9yOQ=")</f>
        <v>#REF!</v>
      </c>
      <c r="HV1" t="e">
        <f>AND('District PaymentExpenses Form'!#REF!,"AAAAAGb9yOU=")</f>
        <v>#REF!</v>
      </c>
      <c r="HW1" t="e">
        <f>AND('District PaymentExpenses Form'!#REF!,"AAAAAGb9yOY=")</f>
        <v>#REF!</v>
      </c>
      <c r="HX1" t="e">
        <f>AND('District PaymentExpenses Form'!#REF!,"AAAAAGb9yOc=")</f>
        <v>#REF!</v>
      </c>
      <c r="HY1" t="e">
        <f>AND('District PaymentExpenses Form'!#REF!,"AAAAAGb9yOg=")</f>
        <v>#REF!</v>
      </c>
      <c r="HZ1" t="e">
        <f>AND('District PaymentExpenses Form'!#REF!,"AAAAAGb9yOk=")</f>
        <v>#REF!</v>
      </c>
      <c r="IA1" t="e">
        <f>AND('District PaymentExpenses Form'!#REF!,"AAAAAGb9yOo=")</f>
        <v>#REF!</v>
      </c>
      <c r="IB1" t="e">
        <f>AND('District PaymentExpenses Form'!#REF!,"AAAAAGb9yOs=")</f>
        <v>#REF!</v>
      </c>
      <c r="IC1" t="e">
        <f>AND('District PaymentExpenses Form'!#REF!,"AAAAAGb9yOw=")</f>
        <v>#REF!</v>
      </c>
      <c r="ID1" t="e">
        <f>AND('District PaymentExpenses Form'!#REF!,"AAAAAGb9yO0=")</f>
        <v>#REF!</v>
      </c>
      <c r="IE1">
        <f>IF('District PaymentExpenses Form'!9:9,"AAAAAGb9yO4=",0)</f>
        <v>0</v>
      </c>
      <c r="IF1" t="e">
        <f>AND('District PaymentExpenses Form'!#REF!,"AAAAAGb9yO8=")</f>
        <v>#REF!</v>
      </c>
      <c r="IG1" t="e">
        <f>AND('District PaymentExpenses Form'!A9,"AAAAAGb9yPA=")</f>
        <v>#VALUE!</v>
      </c>
      <c r="IH1" t="e">
        <f>AND('District PaymentExpenses Form'!B9,"AAAAAGb9yPE=")</f>
        <v>#VALUE!</v>
      </c>
      <c r="II1" t="e">
        <f>AND('District PaymentExpenses Form'!C9,"AAAAAGb9yPI=")</f>
        <v>#VALUE!</v>
      </c>
      <c r="IJ1" t="e">
        <f>AND('District PaymentExpenses Form'!E9,"AAAAAGb9yPM=")</f>
        <v>#VALUE!</v>
      </c>
      <c r="IK1" t="e">
        <f>AND('District PaymentExpenses Form'!F9,"AAAAAGb9yPQ=")</f>
        <v>#VALUE!</v>
      </c>
      <c r="IL1" t="e">
        <f>AND('District PaymentExpenses Form'!G9,"AAAAAGb9yPU=")</f>
        <v>#VALUE!</v>
      </c>
      <c r="IM1" t="e">
        <f>AND('District PaymentExpenses Form'!H9,"AAAAAGb9yPY=")</f>
        <v>#VALUE!</v>
      </c>
      <c r="IN1" t="e">
        <f>AND('District PaymentExpenses Form'!I9,"AAAAAGb9yPc=")</f>
        <v>#VALUE!</v>
      </c>
      <c r="IO1" t="e">
        <f>AND('District PaymentExpenses Form'!J9,"AAAAAGb9yPg=")</f>
        <v>#VALUE!</v>
      </c>
      <c r="IP1" t="e">
        <f>AND('District PaymentExpenses Form'!L9,"AAAAAGb9yPk=")</f>
        <v>#VALUE!</v>
      </c>
      <c r="IQ1" t="e">
        <f>AND('District PaymentExpenses Form'!#REF!,"AAAAAGb9yPo=")</f>
        <v>#REF!</v>
      </c>
      <c r="IR1" t="e">
        <f>AND('District PaymentExpenses Form'!M9,"AAAAAGb9yPs=")</f>
        <v>#VALUE!</v>
      </c>
      <c r="IS1" t="e">
        <f>AND('District PaymentExpenses Form'!#REF!,"AAAAAGb9yPw=")</f>
        <v>#REF!</v>
      </c>
      <c r="IT1" t="e">
        <f>AND('District PaymentExpenses Form'!#REF!,"AAAAAGb9yP0=")</f>
        <v>#REF!</v>
      </c>
      <c r="IU1" t="e">
        <f>AND('District PaymentExpenses Form'!#REF!,"AAAAAGb9yP4=")</f>
        <v>#REF!</v>
      </c>
      <c r="IV1">
        <f>IF('District PaymentExpenses Form'!10:10,"AAAAAGb9yP8=",0)</f>
        <v>0</v>
      </c>
    </row>
    <row r="2" spans="1:256" x14ac:dyDescent="0.25">
      <c r="A2" t="e">
        <f>AND('District PaymentExpenses Form'!#REF!,"AAAAAF7/UwA=")</f>
        <v>#REF!</v>
      </c>
      <c r="B2" t="e">
        <f>AND('District PaymentExpenses Form'!A10,"AAAAAF7/UwE=")</f>
        <v>#VALUE!</v>
      </c>
      <c r="C2" t="e">
        <f>AND('District PaymentExpenses Form'!B10,"AAAAAF7/UwI=")</f>
        <v>#VALUE!</v>
      </c>
      <c r="D2" t="e">
        <f>AND('District PaymentExpenses Form'!#REF!,"AAAAAF7/UwM=")</f>
        <v>#REF!</v>
      </c>
      <c r="E2" t="e">
        <f>AND('District PaymentExpenses Form'!E10,"AAAAAF7/UwQ=")</f>
        <v>#VALUE!</v>
      </c>
      <c r="F2" t="e">
        <f>AND('District PaymentExpenses Form'!C10,"AAAAAF7/UwU=")</f>
        <v>#VALUE!</v>
      </c>
      <c r="G2" t="e">
        <f>AND('District PaymentExpenses Form'!G10,"AAAAAF7/UwY=")</f>
        <v>#VALUE!</v>
      </c>
      <c r="H2" t="e">
        <f>AND('District PaymentExpenses Form'!H10,"AAAAAF7/Uwc=")</f>
        <v>#VALUE!</v>
      </c>
      <c r="I2" t="e">
        <f>AND('District PaymentExpenses Form'!I10,"AAAAAF7/Uwg=")</f>
        <v>#VALUE!</v>
      </c>
      <c r="J2" t="e">
        <f>AND('District PaymentExpenses Form'!J10,"AAAAAF7/Uwk=")</f>
        <v>#VALUE!</v>
      </c>
      <c r="K2" t="e">
        <f>AND('District PaymentExpenses Form'!K10,"AAAAAF7/Uwo=")</f>
        <v>#VALUE!</v>
      </c>
      <c r="L2" t="e">
        <f>AND('District PaymentExpenses Form'!L10,"AAAAAF7/Uws=")</f>
        <v>#VALUE!</v>
      </c>
      <c r="M2" t="e">
        <f>AND('District PaymentExpenses Form'!M10,"AAAAAF7/Uww=")</f>
        <v>#VALUE!</v>
      </c>
      <c r="N2" t="e">
        <f>AND('District PaymentExpenses Form'!#REF!,"AAAAAF7/Uw0=")</f>
        <v>#REF!</v>
      </c>
      <c r="O2" t="e">
        <f>AND('District PaymentExpenses Form'!#REF!,"AAAAAF7/Uw4=")</f>
        <v>#REF!</v>
      </c>
      <c r="P2" t="e">
        <f>AND('District PaymentExpenses Form'!#REF!,"AAAAAF7/Uw8=")</f>
        <v>#REF!</v>
      </c>
      <c r="Q2" t="e">
        <f>IF('District PaymentExpenses Form'!#REF!,"AAAAAF7/UxA=",0)</f>
        <v>#REF!</v>
      </c>
      <c r="R2" t="e">
        <f>AND('District PaymentExpenses Form'!#REF!,"AAAAAF7/UxE=")</f>
        <v>#REF!</v>
      </c>
      <c r="S2" t="e">
        <f>AND('District PaymentExpenses Form'!#REF!,"AAAAAF7/UxI=")</f>
        <v>#REF!</v>
      </c>
      <c r="T2" t="e">
        <f>AND('District PaymentExpenses Form'!#REF!,"AAAAAF7/UxM=")</f>
        <v>#REF!</v>
      </c>
      <c r="U2" t="e">
        <f>AND('District PaymentExpenses Form'!#REF!,"AAAAAF7/UxQ=")</f>
        <v>#REF!</v>
      </c>
      <c r="V2" t="e">
        <f>AND('District PaymentExpenses Form'!#REF!,"AAAAAF7/UxU=")</f>
        <v>#REF!</v>
      </c>
      <c r="W2" t="e">
        <f>AND('District PaymentExpenses Form'!#REF!,"AAAAAF7/UxY=")</f>
        <v>#REF!</v>
      </c>
      <c r="X2" t="e">
        <f>AND('District PaymentExpenses Form'!#REF!,"AAAAAF7/Uxc=")</f>
        <v>#REF!</v>
      </c>
      <c r="Y2" t="e">
        <f>AND('District PaymentExpenses Form'!#REF!,"AAAAAF7/Uxg=")</f>
        <v>#REF!</v>
      </c>
      <c r="Z2" t="e">
        <f>AND('District PaymentExpenses Form'!#REF!,"AAAAAF7/Uxk=")</f>
        <v>#REF!</v>
      </c>
      <c r="AA2" t="e">
        <f>AND('District PaymentExpenses Form'!#REF!,"AAAAAF7/Uxo=")</f>
        <v>#REF!</v>
      </c>
      <c r="AB2" t="e">
        <f>AND('District PaymentExpenses Form'!#REF!,"AAAAAF7/Uxs=")</f>
        <v>#REF!</v>
      </c>
      <c r="AC2" t="e">
        <f>AND('District PaymentExpenses Form'!#REF!,"AAAAAF7/Uxw=")</f>
        <v>#REF!</v>
      </c>
      <c r="AD2" t="e">
        <f>AND('District PaymentExpenses Form'!#REF!,"AAAAAF7/Ux0=")</f>
        <v>#REF!</v>
      </c>
      <c r="AE2" t="e">
        <f>AND('District PaymentExpenses Form'!#REF!,"AAAAAF7/Ux4=")</f>
        <v>#REF!</v>
      </c>
      <c r="AF2" t="e">
        <f>AND('District PaymentExpenses Form'!#REF!,"AAAAAF7/Ux8=")</f>
        <v>#REF!</v>
      </c>
      <c r="AG2" t="e">
        <f>AND('District PaymentExpenses Form'!#REF!,"AAAAAF7/UyA=")</f>
        <v>#REF!</v>
      </c>
      <c r="AH2" t="e">
        <f>IF('District PaymentExpenses Form'!#REF!,"AAAAAF7/UyE=",0)</f>
        <v>#REF!</v>
      </c>
      <c r="AI2" t="e">
        <f>AND('District PaymentExpenses Form'!#REF!,"AAAAAF7/UyI=")</f>
        <v>#REF!</v>
      </c>
      <c r="AJ2" t="e">
        <f>AND('District PaymentExpenses Form'!#REF!,"AAAAAF7/UyM=")</f>
        <v>#REF!</v>
      </c>
      <c r="AK2" t="e">
        <f>AND('District PaymentExpenses Form'!#REF!,"AAAAAF7/UyQ=")</f>
        <v>#REF!</v>
      </c>
      <c r="AL2" t="e">
        <f>AND('District PaymentExpenses Form'!#REF!,"AAAAAF7/UyU=")</f>
        <v>#REF!</v>
      </c>
      <c r="AM2" t="e">
        <f>AND('District PaymentExpenses Form'!#REF!,"AAAAAF7/UyY=")</f>
        <v>#REF!</v>
      </c>
      <c r="AN2" t="e">
        <f>AND('District PaymentExpenses Form'!#REF!,"AAAAAF7/Uyc=")</f>
        <v>#REF!</v>
      </c>
      <c r="AO2" t="e">
        <f>AND('District PaymentExpenses Form'!#REF!,"AAAAAF7/Uyg=")</f>
        <v>#REF!</v>
      </c>
      <c r="AP2" t="e">
        <f>AND('District PaymentExpenses Form'!#REF!,"AAAAAF7/Uyk=")</f>
        <v>#REF!</v>
      </c>
      <c r="AQ2" t="e">
        <f>AND('District PaymentExpenses Form'!#REF!,"AAAAAF7/Uyo=")</f>
        <v>#REF!</v>
      </c>
      <c r="AR2" t="e">
        <f>AND('District PaymentExpenses Form'!#REF!,"AAAAAF7/Uys=")</f>
        <v>#REF!</v>
      </c>
      <c r="AS2" t="e">
        <f>AND('District PaymentExpenses Form'!#REF!,"AAAAAF7/Uyw=")</f>
        <v>#REF!</v>
      </c>
      <c r="AT2" t="e">
        <f>AND('District PaymentExpenses Form'!#REF!,"AAAAAF7/Uy0=")</f>
        <v>#REF!</v>
      </c>
      <c r="AU2" t="e">
        <f>AND('District PaymentExpenses Form'!#REF!,"AAAAAF7/Uy4=")</f>
        <v>#REF!</v>
      </c>
      <c r="AV2" t="e">
        <f>AND('District PaymentExpenses Form'!#REF!,"AAAAAF7/Uy8=")</f>
        <v>#REF!</v>
      </c>
      <c r="AW2" t="e">
        <f>AND('District PaymentExpenses Form'!#REF!,"AAAAAF7/UzA=")</f>
        <v>#REF!</v>
      </c>
      <c r="AX2" t="e">
        <f>AND('District PaymentExpenses Form'!#REF!,"AAAAAF7/UzE=")</f>
        <v>#REF!</v>
      </c>
      <c r="AY2" t="e">
        <f>IF('District PaymentExpenses Form'!#REF!,"AAAAAF7/UzI=",0)</f>
        <v>#REF!</v>
      </c>
      <c r="AZ2" t="e">
        <f>AND('District PaymentExpenses Form'!#REF!,"AAAAAF7/UzM=")</f>
        <v>#REF!</v>
      </c>
      <c r="BA2" t="e">
        <f>AND('District PaymentExpenses Form'!#REF!,"AAAAAF7/UzQ=")</f>
        <v>#REF!</v>
      </c>
      <c r="BB2" t="e">
        <f>AND('District PaymentExpenses Form'!#REF!,"AAAAAF7/UzU=")</f>
        <v>#REF!</v>
      </c>
      <c r="BC2" t="e">
        <f>AND('District PaymentExpenses Form'!#REF!,"AAAAAF7/UzY=")</f>
        <v>#REF!</v>
      </c>
      <c r="BD2" t="e">
        <f>AND('District PaymentExpenses Form'!#REF!,"AAAAAF7/Uzc=")</f>
        <v>#REF!</v>
      </c>
      <c r="BE2" t="e">
        <f>AND('District PaymentExpenses Form'!#REF!,"AAAAAF7/Uzg=")</f>
        <v>#REF!</v>
      </c>
      <c r="BF2" t="e">
        <f>AND('District PaymentExpenses Form'!#REF!,"AAAAAF7/Uzk=")</f>
        <v>#REF!</v>
      </c>
      <c r="BG2" t="e">
        <f>AND('District PaymentExpenses Form'!#REF!,"AAAAAF7/Uzo=")</f>
        <v>#REF!</v>
      </c>
      <c r="BH2" t="e">
        <f>AND('District PaymentExpenses Form'!#REF!,"AAAAAF7/Uzs=")</f>
        <v>#REF!</v>
      </c>
      <c r="BI2" t="e">
        <f>AND('District PaymentExpenses Form'!#REF!,"AAAAAF7/Uzw=")</f>
        <v>#REF!</v>
      </c>
      <c r="BJ2" t="e">
        <f>AND('District PaymentExpenses Form'!#REF!,"AAAAAF7/Uz0=")</f>
        <v>#REF!</v>
      </c>
      <c r="BK2" t="e">
        <f>AND('District PaymentExpenses Form'!#REF!,"AAAAAF7/Uz4=")</f>
        <v>#REF!</v>
      </c>
      <c r="BL2" t="e">
        <f>AND('District PaymentExpenses Form'!#REF!,"AAAAAF7/Uz8=")</f>
        <v>#REF!</v>
      </c>
      <c r="BM2" t="e">
        <f>AND('District PaymentExpenses Form'!#REF!,"AAAAAF7/U0A=")</f>
        <v>#REF!</v>
      </c>
      <c r="BN2" t="e">
        <f>AND('District PaymentExpenses Form'!#REF!,"AAAAAF7/U0E=")</f>
        <v>#REF!</v>
      </c>
      <c r="BO2" t="e">
        <f>AND('District PaymentExpenses Form'!#REF!,"AAAAAF7/U0I=")</f>
        <v>#REF!</v>
      </c>
      <c r="BP2" t="e">
        <f>IF('District PaymentExpenses Form'!#REF!,"AAAAAF7/U0M=",0)</f>
        <v>#REF!</v>
      </c>
      <c r="BQ2" t="e">
        <f>AND('District PaymentExpenses Form'!#REF!,"AAAAAF7/U0Q=")</f>
        <v>#REF!</v>
      </c>
      <c r="BR2" t="e">
        <f>AND('District PaymentExpenses Form'!#REF!,"AAAAAF7/U0U=")</f>
        <v>#REF!</v>
      </c>
      <c r="BS2" t="e">
        <f>AND('District PaymentExpenses Form'!#REF!,"AAAAAF7/U0Y=")</f>
        <v>#REF!</v>
      </c>
      <c r="BT2" t="e">
        <f>AND('District PaymentExpenses Form'!#REF!,"AAAAAF7/U0c=")</f>
        <v>#REF!</v>
      </c>
      <c r="BU2" t="e">
        <f>AND('District PaymentExpenses Form'!#REF!,"AAAAAF7/U0g=")</f>
        <v>#REF!</v>
      </c>
      <c r="BV2" t="e">
        <f>AND('District PaymentExpenses Form'!#REF!,"AAAAAF7/U0k=")</f>
        <v>#REF!</v>
      </c>
      <c r="BW2" t="e">
        <f>AND('District PaymentExpenses Form'!#REF!,"AAAAAF7/U0o=")</f>
        <v>#REF!</v>
      </c>
      <c r="BX2" t="e">
        <f>AND('District PaymentExpenses Form'!#REF!,"AAAAAF7/U0s=")</f>
        <v>#REF!</v>
      </c>
      <c r="BY2" t="e">
        <f>AND('District PaymentExpenses Form'!#REF!,"AAAAAF7/U0w=")</f>
        <v>#REF!</v>
      </c>
      <c r="BZ2" t="e">
        <f>AND('District PaymentExpenses Form'!#REF!,"AAAAAF7/U00=")</f>
        <v>#REF!</v>
      </c>
      <c r="CA2" t="e">
        <f>AND('District PaymentExpenses Form'!#REF!,"AAAAAF7/U04=")</f>
        <v>#REF!</v>
      </c>
      <c r="CB2" t="e">
        <f>AND('District PaymentExpenses Form'!#REF!,"AAAAAF7/U08=")</f>
        <v>#REF!</v>
      </c>
      <c r="CC2" t="e">
        <f>AND('District PaymentExpenses Form'!#REF!,"AAAAAF7/U1A=")</f>
        <v>#REF!</v>
      </c>
      <c r="CD2" t="e">
        <f>AND('District PaymentExpenses Form'!#REF!,"AAAAAF7/U1E=")</f>
        <v>#REF!</v>
      </c>
      <c r="CE2" t="e">
        <f>AND('District PaymentExpenses Form'!#REF!,"AAAAAF7/U1I=")</f>
        <v>#REF!</v>
      </c>
      <c r="CF2" t="e">
        <f>AND('District PaymentExpenses Form'!#REF!,"AAAAAF7/U1M=")</f>
        <v>#REF!</v>
      </c>
      <c r="CG2" t="e">
        <f>IF('District PaymentExpenses Form'!#REF!,"AAAAAF7/U1Q=",0)</f>
        <v>#REF!</v>
      </c>
      <c r="CH2" t="e">
        <f>AND('District PaymentExpenses Form'!#REF!,"AAAAAF7/U1U=")</f>
        <v>#REF!</v>
      </c>
      <c r="CI2" t="e">
        <f>AND('District PaymentExpenses Form'!#REF!,"AAAAAF7/U1Y=")</f>
        <v>#REF!</v>
      </c>
      <c r="CJ2" t="e">
        <f>AND('District PaymentExpenses Form'!#REF!,"AAAAAF7/U1c=")</f>
        <v>#REF!</v>
      </c>
      <c r="CK2" t="e">
        <f>AND('District PaymentExpenses Form'!#REF!,"AAAAAF7/U1g=")</f>
        <v>#REF!</v>
      </c>
      <c r="CL2" t="e">
        <f>AND('District PaymentExpenses Form'!#REF!,"AAAAAF7/U1k=")</f>
        <v>#REF!</v>
      </c>
      <c r="CM2" t="e">
        <f>AND('District PaymentExpenses Form'!#REF!,"AAAAAF7/U1o=")</f>
        <v>#REF!</v>
      </c>
      <c r="CN2" t="e">
        <f>AND('District PaymentExpenses Form'!#REF!,"AAAAAF7/U1s=")</f>
        <v>#REF!</v>
      </c>
      <c r="CO2" t="e">
        <f>AND('District PaymentExpenses Form'!#REF!,"AAAAAF7/U1w=")</f>
        <v>#REF!</v>
      </c>
      <c r="CP2" t="e">
        <f>AND('District PaymentExpenses Form'!#REF!,"AAAAAF7/U10=")</f>
        <v>#REF!</v>
      </c>
      <c r="CQ2" t="e">
        <f>AND('District PaymentExpenses Form'!#REF!,"AAAAAF7/U14=")</f>
        <v>#REF!</v>
      </c>
      <c r="CR2" t="e">
        <f>AND('District PaymentExpenses Form'!#REF!,"AAAAAF7/U18=")</f>
        <v>#REF!</v>
      </c>
      <c r="CS2" t="e">
        <f>AND('District PaymentExpenses Form'!#REF!,"AAAAAF7/U2A=")</f>
        <v>#REF!</v>
      </c>
      <c r="CT2" t="e">
        <f>AND('District PaymentExpenses Form'!#REF!,"AAAAAF7/U2E=")</f>
        <v>#REF!</v>
      </c>
      <c r="CU2" t="e">
        <f>AND('District PaymentExpenses Form'!#REF!,"AAAAAF7/U2I=")</f>
        <v>#REF!</v>
      </c>
      <c r="CV2" t="e">
        <f>AND('District PaymentExpenses Form'!#REF!,"AAAAAF7/U2M=")</f>
        <v>#REF!</v>
      </c>
      <c r="CW2" t="e">
        <f>AND('District PaymentExpenses Form'!#REF!,"AAAAAF7/U2Q=")</f>
        <v>#REF!</v>
      </c>
      <c r="CX2" t="e">
        <f>IF('District PaymentExpenses Form'!#REF!,"AAAAAF7/U2U=",0)</f>
        <v>#REF!</v>
      </c>
      <c r="CY2" t="e">
        <f>AND('District PaymentExpenses Form'!#REF!,"AAAAAF7/U2Y=")</f>
        <v>#REF!</v>
      </c>
      <c r="CZ2" t="e">
        <f>AND('District PaymentExpenses Form'!#REF!,"AAAAAF7/U2c=")</f>
        <v>#REF!</v>
      </c>
      <c r="DA2" t="e">
        <f>AND('District PaymentExpenses Form'!#REF!,"AAAAAF7/U2g=")</f>
        <v>#REF!</v>
      </c>
      <c r="DB2" t="e">
        <f>AND('District PaymentExpenses Form'!#REF!,"AAAAAF7/U2k=")</f>
        <v>#REF!</v>
      </c>
      <c r="DC2" t="e">
        <f>AND('District PaymentExpenses Form'!#REF!,"AAAAAF7/U2o=")</f>
        <v>#REF!</v>
      </c>
      <c r="DD2" t="e">
        <f>AND('District PaymentExpenses Form'!#REF!,"AAAAAF7/U2s=")</f>
        <v>#REF!</v>
      </c>
      <c r="DE2" t="e">
        <f>AND('District PaymentExpenses Form'!#REF!,"AAAAAF7/U2w=")</f>
        <v>#REF!</v>
      </c>
      <c r="DF2" t="e">
        <f>AND('District PaymentExpenses Form'!#REF!,"AAAAAF7/U20=")</f>
        <v>#REF!</v>
      </c>
      <c r="DG2" t="e">
        <f>AND('District PaymentExpenses Form'!#REF!,"AAAAAF7/U24=")</f>
        <v>#REF!</v>
      </c>
      <c r="DH2" t="e">
        <f>AND('District PaymentExpenses Form'!#REF!,"AAAAAF7/U28=")</f>
        <v>#REF!</v>
      </c>
      <c r="DI2" t="e">
        <f>AND('District PaymentExpenses Form'!#REF!,"AAAAAF7/U3A=")</f>
        <v>#REF!</v>
      </c>
      <c r="DJ2" t="e">
        <f>AND('District PaymentExpenses Form'!#REF!,"AAAAAF7/U3E=")</f>
        <v>#REF!</v>
      </c>
      <c r="DK2" t="e">
        <f>AND('District PaymentExpenses Form'!#REF!,"AAAAAF7/U3I=")</f>
        <v>#REF!</v>
      </c>
      <c r="DL2" t="e">
        <f>AND('District PaymentExpenses Form'!#REF!,"AAAAAF7/U3M=")</f>
        <v>#REF!</v>
      </c>
      <c r="DM2" t="e">
        <f>AND('District PaymentExpenses Form'!#REF!,"AAAAAF7/U3Q=")</f>
        <v>#REF!</v>
      </c>
      <c r="DN2" t="e">
        <f>AND('District PaymentExpenses Form'!#REF!,"AAAAAF7/U3U=")</f>
        <v>#REF!</v>
      </c>
      <c r="DO2" t="e">
        <f>IF('District PaymentExpenses Form'!#REF!,"AAAAAF7/U3Y=",0)</f>
        <v>#REF!</v>
      </c>
      <c r="DP2" t="e">
        <f>AND('District PaymentExpenses Form'!#REF!,"AAAAAF7/U3c=")</f>
        <v>#REF!</v>
      </c>
      <c r="DQ2" t="e">
        <f>AND('District PaymentExpenses Form'!#REF!,"AAAAAF7/U3g=")</f>
        <v>#REF!</v>
      </c>
      <c r="DR2" t="e">
        <f>AND('District PaymentExpenses Form'!#REF!,"AAAAAF7/U3k=")</f>
        <v>#REF!</v>
      </c>
      <c r="DS2" t="e">
        <f>AND('District PaymentExpenses Form'!#REF!,"AAAAAF7/U3o=")</f>
        <v>#REF!</v>
      </c>
      <c r="DT2" t="e">
        <f>AND('District PaymentExpenses Form'!#REF!,"AAAAAF7/U3s=")</f>
        <v>#REF!</v>
      </c>
      <c r="DU2" t="e">
        <f>AND('District PaymentExpenses Form'!#REF!,"AAAAAF7/U3w=")</f>
        <v>#REF!</v>
      </c>
      <c r="DV2" t="e">
        <f>AND('District PaymentExpenses Form'!#REF!,"AAAAAF7/U30=")</f>
        <v>#REF!</v>
      </c>
      <c r="DW2" t="e">
        <f>AND('District PaymentExpenses Form'!#REF!,"AAAAAF7/U34=")</f>
        <v>#REF!</v>
      </c>
      <c r="DX2" t="e">
        <f>AND('District PaymentExpenses Form'!#REF!,"AAAAAF7/U38=")</f>
        <v>#REF!</v>
      </c>
      <c r="DY2" t="e">
        <f>AND('District PaymentExpenses Form'!#REF!,"AAAAAF7/U4A=")</f>
        <v>#REF!</v>
      </c>
      <c r="DZ2" t="e">
        <f>AND('District PaymentExpenses Form'!#REF!,"AAAAAF7/U4E=")</f>
        <v>#REF!</v>
      </c>
      <c r="EA2" t="e">
        <f>AND('District PaymentExpenses Form'!#REF!,"AAAAAF7/U4I=")</f>
        <v>#REF!</v>
      </c>
      <c r="EB2" t="e">
        <f>AND('District PaymentExpenses Form'!#REF!,"AAAAAF7/U4M=")</f>
        <v>#REF!</v>
      </c>
      <c r="EC2" t="e">
        <f>AND('District PaymentExpenses Form'!#REF!,"AAAAAF7/U4Q=")</f>
        <v>#REF!</v>
      </c>
      <c r="ED2" t="e">
        <f>AND('District PaymentExpenses Form'!#REF!,"AAAAAF7/U4U=")</f>
        <v>#REF!</v>
      </c>
      <c r="EE2" t="e">
        <f>AND('District PaymentExpenses Form'!#REF!,"AAAAAF7/U4Y=")</f>
        <v>#REF!</v>
      </c>
      <c r="EF2">
        <f>IF('District PaymentExpenses Form'!22:22,"AAAAAF7/U4c=",0)</f>
        <v>0</v>
      </c>
      <c r="EG2" t="e">
        <f>AND('District PaymentExpenses Form'!#REF!,"AAAAAF7/U4g=")</f>
        <v>#REF!</v>
      </c>
      <c r="EH2" t="e">
        <f>AND('District PaymentExpenses Form'!A22,"AAAAAF7/U4k=")</f>
        <v>#VALUE!</v>
      </c>
      <c r="EI2" t="e">
        <f>AND('District PaymentExpenses Form'!B22,"AAAAAF7/U4o=")</f>
        <v>#VALUE!</v>
      </c>
      <c r="EJ2" t="e">
        <f>AND('District PaymentExpenses Form'!C22,"AAAAAF7/U4s=")</f>
        <v>#VALUE!</v>
      </c>
      <c r="EK2" t="e">
        <f>AND('District PaymentExpenses Form'!E22,"AAAAAF7/U4w=")</f>
        <v>#VALUE!</v>
      </c>
      <c r="EL2" t="e">
        <f>AND('District PaymentExpenses Form'!F22,"AAAAAF7/U40=")</f>
        <v>#VALUE!</v>
      </c>
      <c r="EM2" t="e">
        <f>AND('District PaymentExpenses Form'!G22,"AAAAAF7/U44=")</f>
        <v>#VALUE!</v>
      </c>
      <c r="EN2" t="e">
        <f>AND('District PaymentExpenses Form'!H22,"AAAAAF7/U48=")</f>
        <v>#VALUE!</v>
      </c>
      <c r="EO2" t="e">
        <f>AND('District PaymentExpenses Form'!I22,"AAAAAF7/U5A=")</f>
        <v>#VALUE!</v>
      </c>
      <c r="EP2" t="e">
        <f>AND('District PaymentExpenses Form'!J22,"AAAAAF7/U5E=")</f>
        <v>#VALUE!</v>
      </c>
      <c r="EQ2" t="e">
        <f>AND('District PaymentExpenses Form'!K22,"AAAAAF7/U5I=")</f>
        <v>#VALUE!</v>
      </c>
      <c r="ER2" t="e">
        <f>AND('District PaymentExpenses Form'!L22,"AAAAAF7/U5M=")</f>
        <v>#VALUE!</v>
      </c>
      <c r="ES2" t="e">
        <f>AND('District PaymentExpenses Form'!M22,"AAAAAF7/U5Q=")</f>
        <v>#VALUE!</v>
      </c>
      <c r="ET2" t="e">
        <f>AND('District PaymentExpenses Form'!#REF!,"AAAAAF7/U5U=")</f>
        <v>#REF!</v>
      </c>
      <c r="EU2" t="e">
        <f>AND('District PaymentExpenses Form'!#REF!,"AAAAAF7/U5Y=")</f>
        <v>#REF!</v>
      </c>
      <c r="EV2" t="e">
        <f>AND('District PaymentExpenses Form'!#REF!,"AAAAAF7/U5c=")</f>
        <v>#REF!</v>
      </c>
      <c r="EW2">
        <f>IF('District PaymentExpenses Form'!23:23,"AAAAAF7/U5g=",0)</f>
        <v>0</v>
      </c>
      <c r="EX2" t="e">
        <f>AND('District PaymentExpenses Form'!#REF!,"AAAAAF7/U5k=")</f>
        <v>#REF!</v>
      </c>
      <c r="EY2" t="e">
        <f>AND('District PaymentExpenses Form'!A23,"AAAAAF7/U5o=")</f>
        <v>#VALUE!</v>
      </c>
      <c r="EZ2" t="e">
        <f>AND('District PaymentExpenses Form'!B23,"AAAAAF7/U5s=")</f>
        <v>#VALUE!</v>
      </c>
      <c r="FA2" t="e">
        <f>AND('District PaymentExpenses Form'!C23,"AAAAAF7/U5w=")</f>
        <v>#VALUE!</v>
      </c>
      <c r="FB2" t="e">
        <f>AND('District PaymentExpenses Form'!E23,"AAAAAF7/U50=")</f>
        <v>#VALUE!</v>
      </c>
      <c r="FC2" t="e">
        <f>AND('District PaymentExpenses Form'!F23,"AAAAAF7/U54=")</f>
        <v>#VALUE!</v>
      </c>
      <c r="FD2" t="e">
        <f>AND('District PaymentExpenses Form'!G23,"AAAAAF7/U58=")</f>
        <v>#VALUE!</v>
      </c>
      <c r="FE2" t="e">
        <f>AND('District PaymentExpenses Form'!H23,"AAAAAF7/U6A=")</f>
        <v>#VALUE!</v>
      </c>
      <c r="FF2" t="e">
        <f>AND('District PaymentExpenses Form'!I23,"AAAAAF7/U6E=")</f>
        <v>#VALUE!</v>
      </c>
      <c r="FG2" t="e">
        <f>AND('District PaymentExpenses Form'!J23,"AAAAAF7/U6I=")</f>
        <v>#VALUE!</v>
      </c>
      <c r="FH2" t="e">
        <f>AND('District PaymentExpenses Form'!K23,"AAAAAF7/U6M=")</f>
        <v>#VALUE!</v>
      </c>
      <c r="FI2" t="e">
        <f>AND('District PaymentExpenses Form'!L23,"AAAAAF7/U6Q=")</f>
        <v>#VALUE!</v>
      </c>
      <c r="FJ2" t="e">
        <f>AND('District PaymentExpenses Form'!M23,"AAAAAF7/U6U=")</f>
        <v>#VALUE!</v>
      </c>
      <c r="FK2" t="e">
        <f>AND('District PaymentExpenses Form'!#REF!,"AAAAAF7/U6Y=")</f>
        <v>#REF!</v>
      </c>
      <c r="FL2" t="e">
        <f>AND('District PaymentExpenses Form'!#REF!,"AAAAAF7/U6c=")</f>
        <v>#REF!</v>
      </c>
      <c r="FM2" t="e">
        <f>AND('District PaymentExpenses Form'!#REF!,"AAAAAF7/U6g=")</f>
        <v>#REF!</v>
      </c>
      <c r="FN2">
        <f>IF('District PaymentExpenses Form'!24:24,"AAAAAF7/U6k=",0)</f>
        <v>0</v>
      </c>
      <c r="FO2" t="e">
        <f>AND('District PaymentExpenses Form'!#REF!,"AAAAAF7/U6o=")</f>
        <v>#REF!</v>
      </c>
      <c r="FP2" t="e">
        <f>AND('District PaymentExpenses Form'!A24,"AAAAAF7/U6s=")</f>
        <v>#VALUE!</v>
      </c>
      <c r="FQ2" t="e">
        <f>AND('District PaymentExpenses Form'!B24,"AAAAAF7/U6w=")</f>
        <v>#VALUE!</v>
      </c>
      <c r="FR2" t="e">
        <f>AND('District PaymentExpenses Form'!C24,"AAAAAF7/U60=")</f>
        <v>#VALUE!</v>
      </c>
      <c r="FS2" t="e">
        <f>AND('District PaymentExpenses Form'!E24,"AAAAAF7/U64=")</f>
        <v>#VALUE!</v>
      </c>
      <c r="FT2" t="e">
        <f>AND('District PaymentExpenses Form'!F24,"AAAAAF7/U68=")</f>
        <v>#VALUE!</v>
      </c>
      <c r="FU2" t="e">
        <f>AND('District PaymentExpenses Form'!G24,"AAAAAF7/U7A=")</f>
        <v>#VALUE!</v>
      </c>
      <c r="FV2" t="e">
        <f>AND('District PaymentExpenses Form'!H24,"AAAAAF7/U7E=")</f>
        <v>#VALUE!</v>
      </c>
      <c r="FW2" t="e">
        <f>AND('District PaymentExpenses Form'!I24,"AAAAAF7/U7I=")</f>
        <v>#VALUE!</v>
      </c>
      <c r="FX2" t="e">
        <f>AND('District PaymentExpenses Form'!J24,"AAAAAF7/U7M=")</f>
        <v>#VALUE!</v>
      </c>
      <c r="FY2" t="e">
        <f>AND('District PaymentExpenses Form'!K24,"AAAAAF7/U7Q=")</f>
        <v>#VALUE!</v>
      </c>
      <c r="FZ2" t="e">
        <f>AND('District PaymentExpenses Form'!L24,"AAAAAF7/U7U=")</f>
        <v>#VALUE!</v>
      </c>
      <c r="GA2" t="e">
        <f>AND('District PaymentExpenses Form'!M24,"AAAAAF7/U7Y=")</f>
        <v>#VALUE!</v>
      </c>
      <c r="GB2" t="e">
        <f>AND('District PaymentExpenses Form'!#REF!,"AAAAAF7/U7c=")</f>
        <v>#REF!</v>
      </c>
      <c r="GC2" t="e">
        <f>AND('District PaymentExpenses Form'!#REF!,"AAAAAF7/U7g=")</f>
        <v>#REF!</v>
      </c>
      <c r="GD2" t="e">
        <f>AND('District PaymentExpenses Form'!#REF!,"AAAAAF7/U7k=")</f>
        <v>#REF!</v>
      </c>
      <c r="GE2" t="e">
        <f>IF('District PaymentExpenses Form'!#REF!,"AAAAAF7/U7o=",0)</f>
        <v>#REF!</v>
      </c>
      <c r="GF2" t="e">
        <f>AND('District PaymentExpenses Form'!#REF!,"AAAAAF7/U7s=")</f>
        <v>#REF!</v>
      </c>
      <c r="GG2" t="e">
        <f>AND('District PaymentExpenses Form'!#REF!,"AAAAAF7/U7w=")</f>
        <v>#REF!</v>
      </c>
      <c r="GH2" t="e">
        <f>AND('District PaymentExpenses Form'!#REF!,"AAAAAF7/U70=")</f>
        <v>#REF!</v>
      </c>
      <c r="GI2" t="e">
        <f>AND('District PaymentExpenses Form'!#REF!,"AAAAAF7/U74=")</f>
        <v>#REF!</v>
      </c>
      <c r="GJ2" t="e">
        <f>AND('District PaymentExpenses Form'!#REF!,"AAAAAF7/U78=")</f>
        <v>#REF!</v>
      </c>
      <c r="GK2" t="e">
        <f>AND('District PaymentExpenses Form'!#REF!,"AAAAAF7/U8A=")</f>
        <v>#REF!</v>
      </c>
      <c r="GL2" t="e">
        <f>AND('District PaymentExpenses Form'!#REF!,"AAAAAF7/U8E=")</f>
        <v>#REF!</v>
      </c>
      <c r="GM2" t="e">
        <f>AND('District PaymentExpenses Form'!#REF!,"AAAAAF7/U8I=")</f>
        <v>#REF!</v>
      </c>
      <c r="GN2" t="e">
        <f>AND('District PaymentExpenses Form'!#REF!,"AAAAAF7/U8M=")</f>
        <v>#REF!</v>
      </c>
      <c r="GO2" t="e">
        <f>AND('District PaymentExpenses Form'!#REF!,"AAAAAF7/U8Q=")</f>
        <v>#REF!</v>
      </c>
      <c r="GP2" t="e">
        <f>AND('District PaymentExpenses Form'!#REF!,"AAAAAF7/U8U=")</f>
        <v>#REF!</v>
      </c>
      <c r="GQ2" t="e">
        <f>AND('District PaymentExpenses Form'!#REF!,"AAAAAF7/U8Y=")</f>
        <v>#REF!</v>
      </c>
      <c r="GR2" t="e">
        <f>AND('District PaymentExpenses Form'!#REF!,"AAAAAF7/U8c=")</f>
        <v>#REF!</v>
      </c>
      <c r="GS2" t="e">
        <f>AND('District PaymentExpenses Form'!#REF!,"AAAAAF7/U8g=")</f>
        <v>#REF!</v>
      </c>
      <c r="GT2" t="e">
        <f>AND('District PaymentExpenses Form'!#REF!,"AAAAAF7/U8k=")</f>
        <v>#REF!</v>
      </c>
      <c r="GU2" t="e">
        <f>AND('District PaymentExpenses Form'!#REF!,"AAAAAF7/U8o=")</f>
        <v>#REF!</v>
      </c>
      <c r="GV2">
        <f>IF('District PaymentExpenses Form'!25:25,"AAAAAF7/U8s=",0)</f>
        <v>0</v>
      </c>
      <c r="GW2" t="e">
        <f>AND('District PaymentExpenses Form'!#REF!,"AAAAAF7/U8w=")</f>
        <v>#REF!</v>
      </c>
      <c r="GX2" t="e">
        <f>AND('District PaymentExpenses Form'!A25,"AAAAAF7/U80=")</f>
        <v>#VALUE!</v>
      </c>
      <c r="GY2" t="e">
        <f>AND('District PaymentExpenses Form'!B25,"AAAAAF7/U84=")</f>
        <v>#VALUE!</v>
      </c>
      <c r="GZ2" t="e">
        <f>AND('District PaymentExpenses Form'!C25,"AAAAAF7/U88=")</f>
        <v>#VALUE!</v>
      </c>
      <c r="HA2" t="e">
        <f>AND('District PaymentExpenses Form'!E25,"AAAAAF7/U9A=")</f>
        <v>#VALUE!</v>
      </c>
      <c r="HB2" t="e">
        <f>AND('District PaymentExpenses Form'!F25,"AAAAAF7/U9E=")</f>
        <v>#VALUE!</v>
      </c>
      <c r="HC2" t="e">
        <f>AND('District PaymentExpenses Form'!G25,"AAAAAF7/U9I=")</f>
        <v>#VALUE!</v>
      </c>
      <c r="HD2" t="e">
        <f>AND('District PaymentExpenses Form'!H25,"AAAAAF7/U9M=")</f>
        <v>#VALUE!</v>
      </c>
      <c r="HE2" t="e">
        <f>AND('District PaymentExpenses Form'!I25,"AAAAAF7/U9Q=")</f>
        <v>#VALUE!</v>
      </c>
      <c r="HF2" t="e">
        <f>AND('District PaymentExpenses Form'!J25,"AAAAAF7/U9U=")</f>
        <v>#VALUE!</v>
      </c>
      <c r="HG2" t="e">
        <f>AND('District PaymentExpenses Form'!K25,"AAAAAF7/U9Y=")</f>
        <v>#VALUE!</v>
      </c>
      <c r="HH2" t="e">
        <f>AND('District PaymentExpenses Form'!L25,"AAAAAF7/U9c=")</f>
        <v>#VALUE!</v>
      </c>
      <c r="HI2" t="e">
        <f>AND('District PaymentExpenses Form'!M25,"AAAAAF7/U9g=")</f>
        <v>#VALUE!</v>
      </c>
      <c r="HJ2" t="e">
        <f>AND('District PaymentExpenses Form'!#REF!,"AAAAAF7/U9k=")</f>
        <v>#REF!</v>
      </c>
      <c r="HK2" t="e">
        <f>AND('District PaymentExpenses Form'!#REF!,"AAAAAF7/U9o=")</f>
        <v>#REF!</v>
      </c>
      <c r="HL2" t="e">
        <f>AND('District PaymentExpenses Form'!#REF!,"AAAAAF7/U9s=")</f>
        <v>#REF!</v>
      </c>
      <c r="HM2">
        <f>IF('District PaymentExpenses Form'!26:26,"AAAAAF7/U9w=",0)</f>
        <v>0</v>
      </c>
      <c r="HN2" t="e">
        <f>AND('District PaymentExpenses Form'!#REF!,"AAAAAF7/U90=")</f>
        <v>#REF!</v>
      </c>
      <c r="HO2" t="e">
        <f>AND('District PaymentExpenses Form'!A26,"AAAAAF7/U94=")</f>
        <v>#VALUE!</v>
      </c>
      <c r="HP2" t="e">
        <f>AND('District PaymentExpenses Form'!B26,"AAAAAF7/U98=")</f>
        <v>#VALUE!</v>
      </c>
      <c r="HQ2" t="e">
        <f>AND('District PaymentExpenses Form'!C26,"AAAAAF7/U+A=")</f>
        <v>#VALUE!</v>
      </c>
      <c r="HR2" t="e">
        <f>AND('District PaymentExpenses Form'!E26,"AAAAAF7/U+E=")</f>
        <v>#VALUE!</v>
      </c>
      <c r="HS2" t="e">
        <f>AND('District PaymentExpenses Form'!F26,"AAAAAF7/U+I=")</f>
        <v>#VALUE!</v>
      </c>
      <c r="HT2" t="e">
        <f>AND('District PaymentExpenses Form'!G26,"AAAAAF7/U+M=")</f>
        <v>#VALUE!</v>
      </c>
      <c r="HU2" t="e">
        <f>AND('District PaymentExpenses Form'!H26,"AAAAAF7/U+Q=")</f>
        <v>#VALUE!</v>
      </c>
      <c r="HV2" t="e">
        <f>AND('District PaymentExpenses Form'!I26,"AAAAAF7/U+U=")</f>
        <v>#VALUE!</v>
      </c>
      <c r="HW2" t="e">
        <f>AND('District PaymentExpenses Form'!J26,"AAAAAF7/U+Y=")</f>
        <v>#VALUE!</v>
      </c>
      <c r="HX2" t="e">
        <f>AND('District PaymentExpenses Form'!K26,"AAAAAF7/U+c=")</f>
        <v>#VALUE!</v>
      </c>
      <c r="HY2" t="e">
        <f>AND('District PaymentExpenses Form'!L26,"AAAAAF7/U+g=")</f>
        <v>#VALUE!</v>
      </c>
      <c r="HZ2" t="e">
        <f>AND('District PaymentExpenses Form'!M26,"AAAAAF7/U+k=")</f>
        <v>#VALUE!</v>
      </c>
      <c r="IA2" t="e">
        <f>AND('District PaymentExpenses Form'!#REF!,"AAAAAF7/U+o=")</f>
        <v>#REF!</v>
      </c>
      <c r="IB2" t="e">
        <f>AND('District PaymentExpenses Form'!#REF!,"AAAAAF7/U+s=")</f>
        <v>#REF!</v>
      </c>
      <c r="IC2" t="e">
        <f>AND('District PaymentExpenses Form'!#REF!,"AAAAAF7/U+w=")</f>
        <v>#REF!</v>
      </c>
      <c r="ID2">
        <f>IF('District PaymentExpenses Form'!27:27,"AAAAAF7/U+0=",0)</f>
        <v>0</v>
      </c>
      <c r="IE2" t="e">
        <f>AND('District PaymentExpenses Form'!#REF!,"AAAAAF7/U+4=")</f>
        <v>#REF!</v>
      </c>
      <c r="IF2" t="e">
        <f>AND('District PaymentExpenses Form'!A27,"AAAAAF7/U+8=")</f>
        <v>#VALUE!</v>
      </c>
      <c r="IG2" t="e">
        <f>AND('District PaymentExpenses Form'!B27,"AAAAAF7/U/A=")</f>
        <v>#VALUE!</v>
      </c>
      <c r="IH2" t="e">
        <f>AND('District PaymentExpenses Form'!C27,"AAAAAF7/U/E=")</f>
        <v>#VALUE!</v>
      </c>
      <c r="II2" t="e">
        <f>AND('District PaymentExpenses Form'!E27,"AAAAAF7/U/I=")</f>
        <v>#VALUE!</v>
      </c>
      <c r="IJ2" t="e">
        <f>AND('District PaymentExpenses Form'!F27,"AAAAAF7/U/M=")</f>
        <v>#VALUE!</v>
      </c>
      <c r="IK2" t="e">
        <f>AND('District PaymentExpenses Form'!G27,"AAAAAF7/U/Q=")</f>
        <v>#VALUE!</v>
      </c>
      <c r="IL2" t="e">
        <f>AND('District PaymentExpenses Form'!H27,"AAAAAF7/U/U=")</f>
        <v>#VALUE!</v>
      </c>
      <c r="IM2" t="e">
        <f>AND('District PaymentExpenses Form'!I27,"AAAAAF7/U/Y=")</f>
        <v>#VALUE!</v>
      </c>
      <c r="IN2" t="e">
        <f>AND('District PaymentExpenses Form'!J27,"AAAAAF7/U/c=")</f>
        <v>#VALUE!</v>
      </c>
      <c r="IO2" t="e">
        <f>AND('District PaymentExpenses Form'!K27,"AAAAAF7/U/g=")</f>
        <v>#VALUE!</v>
      </c>
      <c r="IP2" t="e">
        <f>AND('District PaymentExpenses Form'!L27,"AAAAAF7/U/k=")</f>
        <v>#VALUE!</v>
      </c>
      <c r="IQ2" t="e">
        <f>AND('District PaymentExpenses Form'!M27,"AAAAAF7/U/o=")</f>
        <v>#VALUE!</v>
      </c>
      <c r="IR2" t="e">
        <f>AND('District PaymentExpenses Form'!#REF!,"AAAAAF7/U/s=")</f>
        <v>#REF!</v>
      </c>
      <c r="IS2" t="e">
        <f>AND('District PaymentExpenses Form'!#REF!,"AAAAAF7/U/w=")</f>
        <v>#REF!</v>
      </c>
      <c r="IT2" t="e">
        <f>AND('District PaymentExpenses Form'!#REF!,"AAAAAF7/U/0=")</f>
        <v>#REF!</v>
      </c>
      <c r="IU2">
        <f>IF('District PaymentExpenses Form'!28:28,"AAAAAF7/U/4=",0)</f>
        <v>0</v>
      </c>
      <c r="IV2" t="e">
        <f>AND('District PaymentExpenses Form'!#REF!,"AAAAAF7/U/8=")</f>
        <v>#REF!</v>
      </c>
    </row>
    <row r="3" spans="1:256" x14ac:dyDescent="0.25">
      <c r="A3" t="e">
        <f>AND('District PaymentExpenses Form'!A28,"AAAAAH+NxAA=")</f>
        <v>#VALUE!</v>
      </c>
      <c r="B3" t="e">
        <f>AND('District PaymentExpenses Form'!B28,"AAAAAH+NxAE=")</f>
        <v>#VALUE!</v>
      </c>
      <c r="C3" t="e">
        <f>AND('District PaymentExpenses Form'!C28,"AAAAAH+NxAI=")</f>
        <v>#VALUE!</v>
      </c>
      <c r="D3" t="e">
        <f>AND('District PaymentExpenses Form'!E28,"AAAAAH+NxAM=")</f>
        <v>#VALUE!</v>
      </c>
      <c r="E3" t="e">
        <f>AND('District PaymentExpenses Form'!F28,"AAAAAH+NxAQ=")</f>
        <v>#VALUE!</v>
      </c>
      <c r="F3" t="e">
        <f>AND('District PaymentExpenses Form'!G28,"AAAAAH+NxAU=")</f>
        <v>#VALUE!</v>
      </c>
      <c r="G3" t="e">
        <f>AND('District PaymentExpenses Form'!H28,"AAAAAH+NxAY=")</f>
        <v>#VALUE!</v>
      </c>
      <c r="H3" t="e">
        <f>AND('District PaymentExpenses Form'!I28,"AAAAAH+NxAc=")</f>
        <v>#VALUE!</v>
      </c>
      <c r="I3" t="e">
        <f>AND('District PaymentExpenses Form'!J28,"AAAAAH+NxAg=")</f>
        <v>#VALUE!</v>
      </c>
      <c r="J3" t="e">
        <f>AND('District PaymentExpenses Form'!K28,"AAAAAH+NxAk=")</f>
        <v>#VALUE!</v>
      </c>
      <c r="K3" t="e">
        <f>AND('District PaymentExpenses Form'!L28,"AAAAAH+NxAo=")</f>
        <v>#VALUE!</v>
      </c>
      <c r="L3" t="e">
        <f>AND('District PaymentExpenses Form'!M28,"AAAAAH+NxAs=")</f>
        <v>#VALUE!</v>
      </c>
      <c r="M3" t="e">
        <f>AND('District PaymentExpenses Form'!#REF!,"AAAAAH+NxAw=")</f>
        <v>#REF!</v>
      </c>
      <c r="N3" t="e">
        <f>AND('District PaymentExpenses Form'!#REF!,"AAAAAH+NxA0=")</f>
        <v>#REF!</v>
      </c>
      <c r="O3" t="e">
        <f>AND('District PaymentExpenses Form'!#REF!,"AAAAAH+NxA4=")</f>
        <v>#REF!</v>
      </c>
      <c r="P3">
        <f>IF('District PaymentExpenses Form'!29:29,"AAAAAH+NxA8=",0)</f>
        <v>0</v>
      </c>
      <c r="Q3" t="e">
        <f>AND('District PaymentExpenses Form'!#REF!,"AAAAAH+NxBA=")</f>
        <v>#REF!</v>
      </c>
      <c r="R3" t="e">
        <f>AND('District PaymentExpenses Form'!A29,"AAAAAH+NxBE=")</f>
        <v>#VALUE!</v>
      </c>
      <c r="S3" t="e">
        <f>AND('District PaymentExpenses Form'!B29,"AAAAAH+NxBI=")</f>
        <v>#VALUE!</v>
      </c>
      <c r="T3" t="e">
        <f>AND('District PaymentExpenses Form'!C29,"AAAAAH+NxBM=")</f>
        <v>#VALUE!</v>
      </c>
      <c r="U3" t="e">
        <f>AND('District PaymentExpenses Form'!E29,"AAAAAH+NxBQ=")</f>
        <v>#VALUE!</v>
      </c>
      <c r="V3" t="e">
        <f>AND('District PaymentExpenses Form'!F29,"AAAAAH+NxBU=")</f>
        <v>#VALUE!</v>
      </c>
      <c r="W3" t="e">
        <f>AND('District PaymentExpenses Form'!G29,"AAAAAH+NxBY=")</f>
        <v>#VALUE!</v>
      </c>
      <c r="X3" t="e">
        <f>AND('District PaymentExpenses Form'!H29,"AAAAAH+NxBc=")</f>
        <v>#VALUE!</v>
      </c>
      <c r="Y3" t="e">
        <f>AND('District PaymentExpenses Form'!I29,"AAAAAH+NxBg=")</f>
        <v>#VALUE!</v>
      </c>
      <c r="Z3" t="e">
        <f>AND('District PaymentExpenses Form'!J29,"AAAAAH+NxBk=")</f>
        <v>#VALUE!</v>
      </c>
      <c r="AA3" t="e">
        <f>AND('District PaymentExpenses Form'!K29,"AAAAAH+NxBo=")</f>
        <v>#VALUE!</v>
      </c>
      <c r="AB3" t="e">
        <f>AND('District PaymentExpenses Form'!L29,"AAAAAH+NxBs=")</f>
        <v>#VALUE!</v>
      </c>
      <c r="AC3" t="e">
        <f>AND('District PaymentExpenses Form'!M29,"AAAAAH+NxBw=")</f>
        <v>#VALUE!</v>
      </c>
      <c r="AD3" t="e">
        <f>AND('District PaymentExpenses Form'!#REF!,"AAAAAH+NxB0=")</f>
        <v>#REF!</v>
      </c>
      <c r="AE3" t="e">
        <f>AND('District PaymentExpenses Form'!#REF!,"AAAAAH+NxB4=")</f>
        <v>#REF!</v>
      </c>
      <c r="AF3" t="e">
        <f>AND('District PaymentExpenses Form'!#REF!,"AAAAAH+NxB8=")</f>
        <v>#REF!</v>
      </c>
      <c r="AG3" t="e">
        <f>IF('District PaymentExpenses Form'!#REF!,"AAAAAH+NxCA=",0)</f>
        <v>#REF!</v>
      </c>
      <c r="AH3" t="e">
        <f>AND('District PaymentExpenses Form'!#REF!,"AAAAAH+NxCE=")</f>
        <v>#REF!</v>
      </c>
      <c r="AI3" t="e">
        <f>AND('District PaymentExpenses Form'!#REF!,"AAAAAH+NxCI=")</f>
        <v>#REF!</v>
      </c>
      <c r="AJ3" t="e">
        <f>AND('District PaymentExpenses Form'!#REF!,"AAAAAH+NxCM=")</f>
        <v>#REF!</v>
      </c>
      <c r="AK3" t="e">
        <f>AND('District PaymentExpenses Form'!#REF!,"AAAAAH+NxCQ=")</f>
        <v>#REF!</v>
      </c>
      <c r="AL3" t="e">
        <f>AND('District PaymentExpenses Form'!#REF!,"AAAAAH+NxCU=")</f>
        <v>#REF!</v>
      </c>
      <c r="AM3" t="e">
        <f>AND('District PaymentExpenses Form'!#REF!,"AAAAAH+NxCY=")</f>
        <v>#REF!</v>
      </c>
      <c r="AN3" t="e">
        <f>AND('District PaymentExpenses Form'!#REF!,"AAAAAH+NxCc=")</f>
        <v>#REF!</v>
      </c>
      <c r="AO3" t="e">
        <f>AND('District PaymentExpenses Form'!#REF!,"AAAAAH+NxCg=")</f>
        <v>#REF!</v>
      </c>
      <c r="AP3" t="e">
        <f>AND('District PaymentExpenses Form'!#REF!,"AAAAAH+NxCk=")</f>
        <v>#REF!</v>
      </c>
      <c r="AQ3" t="e">
        <f>AND('District PaymentExpenses Form'!#REF!,"AAAAAH+NxCo=")</f>
        <v>#REF!</v>
      </c>
      <c r="AR3" t="e">
        <f>AND('District PaymentExpenses Form'!#REF!,"AAAAAH+NxCs=")</f>
        <v>#REF!</v>
      </c>
      <c r="AS3" t="e">
        <f>AND('District PaymentExpenses Form'!#REF!,"AAAAAH+NxCw=")</f>
        <v>#REF!</v>
      </c>
      <c r="AT3" t="e">
        <f>AND('District PaymentExpenses Form'!#REF!,"AAAAAH+NxC0=")</f>
        <v>#REF!</v>
      </c>
      <c r="AU3" t="e">
        <f>AND('District PaymentExpenses Form'!#REF!,"AAAAAH+NxC4=")</f>
        <v>#REF!</v>
      </c>
      <c r="AV3" t="e">
        <f>AND('District PaymentExpenses Form'!#REF!,"AAAAAH+NxC8=")</f>
        <v>#REF!</v>
      </c>
      <c r="AW3" t="e">
        <f>AND('District PaymentExpenses Form'!#REF!,"AAAAAH+NxDA=")</f>
        <v>#REF!</v>
      </c>
      <c r="AX3">
        <f>IF('District PaymentExpenses Form'!30:30,"AAAAAH+NxDE=",0)</f>
        <v>0</v>
      </c>
      <c r="AY3" t="e">
        <f>AND('District PaymentExpenses Form'!#REF!,"AAAAAH+NxDI=")</f>
        <v>#REF!</v>
      </c>
      <c r="AZ3" t="e">
        <f>AND('District PaymentExpenses Form'!A30,"AAAAAH+NxDM=")</f>
        <v>#VALUE!</v>
      </c>
      <c r="BA3" t="e">
        <f>AND('District PaymentExpenses Form'!#REF!,"AAAAAH+NxDQ=")</f>
        <v>#REF!</v>
      </c>
      <c r="BB3" t="e">
        <f>AND('District PaymentExpenses Form'!#REF!,"AAAAAH+NxDU=")</f>
        <v>#REF!</v>
      </c>
      <c r="BC3" t="e">
        <f>AND('District PaymentExpenses Form'!E30,"AAAAAH+NxDY=")</f>
        <v>#VALUE!</v>
      </c>
      <c r="BD3" t="e">
        <f>AND('District PaymentExpenses Form'!F30,"AAAAAH+NxDc=")</f>
        <v>#VALUE!</v>
      </c>
      <c r="BE3" t="e">
        <f>AND('District PaymentExpenses Form'!G30,"AAAAAH+NxDg=")</f>
        <v>#VALUE!</v>
      </c>
      <c r="BF3" t="e">
        <f>AND('District PaymentExpenses Form'!#REF!,"AAAAAH+NxDk=")</f>
        <v>#REF!</v>
      </c>
      <c r="BG3" t="e">
        <f>AND('District PaymentExpenses Form'!I30,"AAAAAH+NxDo=")</f>
        <v>#VALUE!</v>
      </c>
      <c r="BH3" t="e">
        <f>AND('District PaymentExpenses Form'!J30,"AAAAAH+NxDs=")</f>
        <v>#VALUE!</v>
      </c>
      <c r="BI3" t="e">
        <f>AND('District PaymentExpenses Form'!K30,"AAAAAH+NxDw=")</f>
        <v>#VALUE!</v>
      </c>
      <c r="BJ3" t="e">
        <f>AND('District PaymentExpenses Form'!L30,"AAAAAH+NxD0=")</f>
        <v>#VALUE!</v>
      </c>
      <c r="BK3" t="e">
        <f>AND('District PaymentExpenses Form'!M30,"AAAAAH+NxD4=")</f>
        <v>#VALUE!</v>
      </c>
      <c r="BL3" t="e">
        <f>AND('District PaymentExpenses Form'!#REF!,"AAAAAH+NxD8=")</f>
        <v>#REF!</v>
      </c>
      <c r="BM3" t="e">
        <f>AND('District PaymentExpenses Form'!#REF!,"AAAAAH+NxEA=")</f>
        <v>#REF!</v>
      </c>
      <c r="BN3" t="e">
        <f>AND('District PaymentExpenses Form'!#REF!,"AAAAAH+NxEE=")</f>
        <v>#REF!</v>
      </c>
      <c r="BO3">
        <f>IF('District PaymentExpenses Form'!31:31,"AAAAAH+NxEI=",0)</f>
        <v>0</v>
      </c>
      <c r="BP3" t="e">
        <f>AND('District PaymentExpenses Form'!#REF!,"AAAAAH+NxEM=")</f>
        <v>#REF!</v>
      </c>
      <c r="BQ3" t="e">
        <f>AND('District PaymentExpenses Form'!A31,"AAAAAH+NxEQ=")</f>
        <v>#VALUE!</v>
      </c>
      <c r="BR3" t="e">
        <f>AND('District PaymentExpenses Form'!B30,"AAAAAH+NxEU=")</f>
        <v>#VALUE!</v>
      </c>
      <c r="BS3" t="e">
        <f>AND('District PaymentExpenses Form'!C30,"AAAAAH+NxEY=")</f>
        <v>#VALUE!</v>
      </c>
      <c r="BT3" t="e">
        <f>AND('District PaymentExpenses Form'!E31,"AAAAAH+NxEc=")</f>
        <v>#VALUE!</v>
      </c>
      <c r="BU3" t="e">
        <f>AND('District PaymentExpenses Form'!F31,"AAAAAH+NxEg=")</f>
        <v>#VALUE!</v>
      </c>
      <c r="BV3" t="e">
        <f>AND('District PaymentExpenses Form'!#REF!,"AAAAAH+NxEk=")</f>
        <v>#REF!</v>
      </c>
      <c r="BW3" t="e">
        <f>AND('District PaymentExpenses Form'!H30,"AAAAAH+NxEo=")</f>
        <v>#VALUE!</v>
      </c>
      <c r="BX3" t="e">
        <f>AND('District PaymentExpenses Form'!I31,"AAAAAH+NxEs=")</f>
        <v>#VALUE!</v>
      </c>
      <c r="BY3" t="e">
        <f>AND('District PaymentExpenses Form'!J31,"AAAAAH+NxEw=")</f>
        <v>#VALUE!</v>
      </c>
      <c r="BZ3" t="e">
        <f>AND('District PaymentExpenses Form'!K31,"AAAAAH+NxE0=")</f>
        <v>#VALUE!</v>
      </c>
      <c r="CA3" t="e">
        <f>AND('District PaymentExpenses Form'!L31,"AAAAAH+NxE4=")</f>
        <v>#VALUE!</v>
      </c>
      <c r="CB3" t="e">
        <f>AND('District PaymentExpenses Form'!M31,"AAAAAH+NxE8=")</f>
        <v>#VALUE!</v>
      </c>
      <c r="CC3" t="e">
        <f>AND('District PaymentExpenses Form'!#REF!,"AAAAAH+NxFA=")</f>
        <v>#REF!</v>
      </c>
      <c r="CD3" t="e">
        <f>AND('District PaymentExpenses Form'!#REF!,"AAAAAH+NxFE=")</f>
        <v>#REF!</v>
      </c>
      <c r="CE3" t="e">
        <f>AND('District PaymentExpenses Form'!#REF!,"AAAAAH+NxFI=")</f>
        <v>#REF!</v>
      </c>
      <c r="CF3">
        <f>IF('District PaymentExpenses Form'!33:33,"AAAAAH+NxFM=",0)</f>
        <v>0</v>
      </c>
      <c r="CG3" t="e">
        <f>AND('District PaymentExpenses Form'!#REF!,"AAAAAH+NxFQ=")</f>
        <v>#REF!</v>
      </c>
      <c r="CH3" t="e">
        <f>AND('District PaymentExpenses Form'!A33,"AAAAAH+NxFU=")</f>
        <v>#VALUE!</v>
      </c>
      <c r="CI3" t="e">
        <f>AND('District PaymentExpenses Form'!B33,"AAAAAH+NxFY=")</f>
        <v>#VALUE!</v>
      </c>
      <c r="CJ3" t="e">
        <f>AND('District PaymentExpenses Form'!C33,"AAAAAH+NxFc=")</f>
        <v>#VALUE!</v>
      </c>
      <c r="CK3" t="e">
        <f>AND('District PaymentExpenses Form'!E33,"AAAAAH+NxFg=")</f>
        <v>#VALUE!</v>
      </c>
      <c r="CL3" t="e">
        <f>AND('District PaymentExpenses Form'!F33,"AAAAAH+NxFk=")</f>
        <v>#VALUE!</v>
      </c>
      <c r="CM3" t="e">
        <f>AND('District PaymentExpenses Form'!G33,"AAAAAH+NxFo=")</f>
        <v>#VALUE!</v>
      </c>
      <c r="CN3" t="e">
        <f>AND('District PaymentExpenses Form'!H33,"AAAAAH+NxFs=")</f>
        <v>#VALUE!</v>
      </c>
      <c r="CO3" t="e">
        <f>AND('District PaymentExpenses Form'!I33,"AAAAAH+NxFw=")</f>
        <v>#VALUE!</v>
      </c>
      <c r="CP3" t="e">
        <f>AND('District PaymentExpenses Form'!J33,"AAAAAH+NxF0=")</f>
        <v>#VALUE!</v>
      </c>
      <c r="CQ3" t="e">
        <f>AND('District PaymentExpenses Form'!K33,"AAAAAH+NxF4=")</f>
        <v>#VALUE!</v>
      </c>
      <c r="CR3" t="e">
        <f>AND('District PaymentExpenses Form'!L33,"AAAAAH+NxF8=")</f>
        <v>#VALUE!</v>
      </c>
      <c r="CS3" t="e">
        <f>AND('District PaymentExpenses Form'!M33,"AAAAAH+NxGA=")</f>
        <v>#VALUE!</v>
      </c>
      <c r="CT3" t="e">
        <f>AND('District PaymentExpenses Form'!#REF!,"AAAAAH+NxGE=")</f>
        <v>#REF!</v>
      </c>
      <c r="CU3" t="e">
        <f>AND('District PaymentExpenses Form'!#REF!,"AAAAAH+NxGI=")</f>
        <v>#REF!</v>
      </c>
      <c r="CV3" t="e">
        <f>AND('District PaymentExpenses Form'!#REF!,"AAAAAH+NxGM=")</f>
        <v>#REF!</v>
      </c>
      <c r="CW3">
        <f>IF('District PaymentExpenses Form'!35:35,"AAAAAH+NxGQ=",0)</f>
        <v>0</v>
      </c>
      <c r="CX3">
        <f>IF('District PaymentExpenses Form'!37:37,"AAAAAH+NxGU=",0)</f>
        <v>0</v>
      </c>
      <c r="CY3">
        <f>IF('District PaymentExpenses Form'!38:38,"AAAAAH+NxGY=",0)</f>
        <v>0</v>
      </c>
      <c r="CZ3" t="e">
        <f>IF('District PaymentExpenses Form'!#REF!,"AAAAAH+NxGc=",0)</f>
        <v>#REF!</v>
      </c>
      <c r="DA3" t="e">
        <f>IF('District PaymentExpenses Form'!#REF!,"AAAAAH+NxGg=",0)</f>
        <v>#REF!</v>
      </c>
      <c r="DB3">
        <f>IF('District PaymentExpenses Form'!A:A,"AAAAAH+NxGk=",0)</f>
        <v>0</v>
      </c>
      <c r="DC3" t="e">
        <f>IF('District PaymentExpenses Form'!B:B,"AAAAAH+NxGo=",0)</f>
        <v>#VALUE!</v>
      </c>
      <c r="DD3">
        <f>IF('District PaymentExpenses Form'!C:C,"AAAAAH+NxGs=",0)</f>
        <v>0</v>
      </c>
      <c r="DE3" t="e">
        <f>IF('District PaymentExpenses Form'!E:E,"AAAAAH+NxGw=",0)</f>
        <v>#VALUE!</v>
      </c>
      <c r="DF3">
        <f>IF('District PaymentExpenses Form'!F:F,"AAAAAH+NxG0=",0)</f>
        <v>0</v>
      </c>
      <c r="DG3">
        <f>IF('District PaymentExpenses Form'!G:G,"AAAAAH+NxG4=",0)</f>
        <v>0</v>
      </c>
      <c r="DH3">
        <f>IF('District PaymentExpenses Form'!H:H,"AAAAAH+NxG8=",0)</f>
        <v>0</v>
      </c>
      <c r="DI3">
        <f>IF('District PaymentExpenses Form'!I:I,"AAAAAH+NxHA=",0)</f>
        <v>0</v>
      </c>
      <c r="DJ3">
        <f>IF('District PaymentExpenses Form'!J:J,"AAAAAH+NxHE=",0)</f>
        <v>0</v>
      </c>
      <c r="DK3" t="e">
        <f>IF('District PaymentExpenses Form'!K:K,"AAAAAH+NxHI=",0)</f>
        <v>#VALUE!</v>
      </c>
      <c r="DL3">
        <f>IF('District PaymentExpenses Form'!L:L,"AAAAAH+NxHM=",0)</f>
        <v>0</v>
      </c>
      <c r="DM3">
        <f>IF('District PaymentExpenses Form'!M:M,"AAAAAH+NxHQ=",0)</f>
        <v>0</v>
      </c>
      <c r="DN3" t="e">
        <f>IF('District PaymentExpenses Form'!#REF!,"AAAAAH+NxHU=",0)</f>
        <v>#REF!</v>
      </c>
      <c r="DO3" t="e">
        <f>IF('District PaymentExpenses Form'!#REF!,"AAAAAH+NxHY=",0)</f>
        <v>#REF!</v>
      </c>
      <c r="DP3" t="e">
        <f>IF('District PaymentExpenses Form'!#REF!,"AAAAAH+NxHc=",0)</f>
        <v>#REF!</v>
      </c>
      <c r="DQ3" s="3" t="s">
        <v>3</v>
      </c>
      <c r="DR3" t="s">
        <v>4</v>
      </c>
      <c r="DS3" t="e">
        <f>IF("N",'District PaymentExpenses Form'!_xlnm.Print_Area,"AAAAAH+NxHo=")</f>
        <v>#VALUE!</v>
      </c>
    </row>
  </sheetData>
  <pageMargins left="0.7" right="0.7" top="0.75" bottom="0.75" header="0.3" footer="0.3"/>
  <customProperties>
    <customPr name="DVSECTION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District PaymentExpenses Form</vt:lpstr>
      <vt:lpstr>'District PaymentExpenses Form'!Print_Area</vt:lpstr>
    </vt:vector>
  </TitlesOfParts>
  <Company>The Perse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Ian</cp:lastModifiedBy>
  <cp:lastPrinted>2019-12-21T10:52:23Z</cp:lastPrinted>
  <dcterms:created xsi:type="dcterms:W3CDTF">2010-08-07T09:57:25Z</dcterms:created>
  <dcterms:modified xsi:type="dcterms:W3CDTF">2020-01-01T10:18:37Z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0B71R2mIonXx2UzRGQXg1WEpLRzA</vt:lpwstr>
  </property>
  <property fmtid="{D5CDD505-2E9C-101B-9397-08002B2CF9AE}" pid="4" name="Google.Documents.RevisionId">
    <vt:lpwstr>00432447270884027042</vt:lpwstr>
  </property>
  <property fmtid="{D5CDD505-2E9C-101B-9397-08002B2CF9AE}" pid="5" name="Google.Documents.PreviousRevisionId">
    <vt:lpwstr>11886260354974310143</vt:lpwstr>
  </property>
  <property fmtid="{D5CDD505-2E9C-101B-9397-08002B2CF9AE}" pid="6" name="Google.Documents.PluginVersion">
    <vt:lpwstr>2.0.2662.553</vt:lpwstr>
  </property>
  <property fmtid="{D5CDD505-2E9C-101B-9397-08002B2CF9AE}" pid="7" name="Google.Documents.MergeIncapabilityFlags">
    <vt:i4>0</vt:i4>
  </property>
</Properties>
</file>